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60"/>
  </bookViews>
  <sheets>
    <sheet name="Лист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7" i="1"/>
  <c r="I266"/>
  <c r="I265"/>
  <c r="I264"/>
  <c r="I263"/>
  <c r="I262"/>
  <c r="I261"/>
  <c r="I260"/>
  <c r="I259"/>
  <c r="I258"/>
  <c r="I257"/>
  <c r="H223"/>
  <c r="I219"/>
  <c r="I221" s="1"/>
  <c r="I226" s="1"/>
  <c r="H219"/>
  <c r="H221" s="1"/>
  <c r="N205"/>
  <c r="K205"/>
  <c r="I205"/>
  <c r="H205"/>
  <c r="G205"/>
  <c r="J204"/>
  <c r="J203"/>
  <c r="J202"/>
  <c r="L201"/>
  <c r="J201"/>
  <c r="L200"/>
  <c r="J200"/>
  <c r="L199"/>
  <c r="J199"/>
  <c r="L198"/>
  <c r="J198"/>
  <c r="J197"/>
  <c r="J196"/>
  <c r="J195"/>
  <c r="J194"/>
  <c r="J193"/>
  <c r="M192"/>
  <c r="H224" s="1"/>
  <c r="L192"/>
  <c r="J192"/>
  <c r="J191"/>
  <c r="A191"/>
  <c r="A192" s="1"/>
  <c r="A193" s="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L75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L39"/>
  <c r="J39"/>
  <c r="J38"/>
  <c r="J37"/>
  <c r="J36"/>
  <c r="J35"/>
  <c r="J34"/>
  <c r="J33"/>
  <c r="J32"/>
  <c r="J31"/>
  <c r="J30"/>
  <c r="F29"/>
  <c r="J29" s="1"/>
  <c r="J28"/>
  <c r="L27"/>
  <c r="J27"/>
  <c r="J26"/>
  <c r="J25"/>
  <c r="J24"/>
  <c r="J23"/>
  <c r="L23" s="1"/>
  <c r="C23"/>
  <c r="J22"/>
  <c r="J21"/>
  <c r="J20"/>
  <c r="J19"/>
  <c r="J18"/>
  <c r="J17"/>
  <c r="J16"/>
  <c r="L16" s="1"/>
  <c r="C16"/>
  <c r="J15"/>
  <c r="C15"/>
  <c r="L14"/>
  <c r="J14"/>
  <c r="J13"/>
  <c r="L13" s="1"/>
  <c r="H225" l="1"/>
  <c r="H226" s="1"/>
  <c r="M205"/>
  <c r="L205"/>
  <c r="F205"/>
  <c r="J205"/>
</calcChain>
</file>

<file path=xl/sharedStrings.xml><?xml version="1.0" encoding="utf-8"?>
<sst xmlns="http://schemas.openxmlformats.org/spreadsheetml/2006/main" count="987" uniqueCount="265">
  <si>
    <t>ЗАТВЕРДЖЕНО</t>
  </si>
  <si>
    <t>№ п/п</t>
  </si>
  <si>
    <t>Місто, район</t>
  </si>
  <si>
    <t>Найменування об'єкту та його адресна прив’язка</t>
  </si>
  <si>
    <t>Рік початку робіт</t>
  </si>
  <si>
    <t>Вид робіт</t>
  </si>
  <si>
    <t>Показники за проектно-кошторисною документацією</t>
  </si>
  <si>
    <t>Виконані та профінансовані роботи станом на 01.01.2017, тис.грн.</t>
  </si>
  <si>
    <t>Залишок обсягу фінансування станом на 01.01.2017 року, тис.грн.</t>
  </si>
  <si>
    <t>Виділені кошти у 2017р. Згідно розп.КМУ від 18.01.17 №14-р</t>
  </si>
  <si>
    <t>Пропозиції щодо проведення робіт у 2017 році</t>
  </si>
  <si>
    <t xml:space="preserve">Наявність проектно-кошторисної документації </t>
  </si>
  <si>
    <t xml:space="preserve">Замовник робіт  </t>
  </si>
  <si>
    <t>вартість об’єкту, тис.грн.</t>
  </si>
  <si>
    <t>протяжність, км доріг</t>
  </si>
  <si>
    <t>протяжність, пог. метрів мостів</t>
  </si>
  <si>
    <t>Обсяг фінансування, тис.грн.</t>
  </si>
  <si>
    <t xml:space="preserve">Введення в експлуатацію, км </t>
  </si>
  <si>
    <t>Введення в експлуатацію, пог.метрів</t>
  </si>
  <si>
    <t xml:space="preserve">Києво-Святошин. р-н.    </t>
  </si>
  <si>
    <t>М-05 Київ — Одеса на ділянці км 11 + 660 — км 12 + 760 (залишки робіт)</t>
  </si>
  <si>
    <t>поточний середній ремонт</t>
  </si>
  <si>
    <t>В наявності</t>
  </si>
  <si>
    <t>Служба автомобільних доріг у Київській області</t>
  </si>
  <si>
    <t>М-05 Київ — Одеса на ділянці км 13 + 710 — км 15 + 600</t>
  </si>
  <si>
    <t>капітальний ремонт</t>
  </si>
  <si>
    <t xml:space="preserve"> Проектна документація в стадії коригування</t>
  </si>
  <si>
    <t xml:space="preserve">м. Бровари                                    </t>
  </si>
  <si>
    <t>Н-07 Київ–Суми–Юнаківка км 25+480 – км 27+290</t>
  </si>
  <si>
    <t>В стадії виготовлення</t>
  </si>
  <si>
    <t xml:space="preserve">Вишгородський р-н, Іванківський р-н,  Поліський р-н.             </t>
  </si>
  <si>
    <t>Р-02 Київ-Іванків-Овруч км 25+200 - км  139+860 (окремими ділянками)</t>
  </si>
  <si>
    <t>Білоцерківський р-н.</t>
  </si>
  <si>
    <t>Р-04 Київ-Фастів-Біла Церква-Тараща-Звенигородка
км 95+500-96+750, км 96+900-97+300, км 98+100-98+800, км 123+800-124+400</t>
  </si>
  <si>
    <t>Р-17 Біла Церква-Тетіїв-Липовець-Гуменне
км 7+500 - км 7+900</t>
  </si>
  <si>
    <t xml:space="preserve">Володарський    р-н.                             </t>
  </si>
  <si>
    <t>Р-17 Біла Церква-Тетіїв-Липовець-Гуменне км 20+575 - км 33+369,  км 38+105 - км 52+765 (окремими ділянками)</t>
  </si>
  <si>
    <t>Р-18 Житомир-Попільня-Сквира-Володарка-Ставище км 121+035-км 134+935, км 136+152-км 144+569 (окремими ділянками)</t>
  </si>
  <si>
    <t>Сквирський р-н</t>
  </si>
  <si>
    <t>Р-32 Кременець-Біла Церква-Ржищів
км 365+700 - км 366+100</t>
  </si>
  <si>
    <t>м.Ржищів</t>
  </si>
  <si>
    <t>Р-32 Кременець - Б. Церква - Ржищів км 414+488 - км 417+040</t>
  </si>
  <si>
    <t>Вишгородський р-н</t>
  </si>
  <si>
    <t>Р-69 Київ-Вишгород -Десна-Чернігів  км 22+150 - км 69+702 (окремими ділянками)</t>
  </si>
  <si>
    <t>м. Буча</t>
  </si>
  <si>
    <t>Т-10-01 Ворзель-Забуччя-/Київ-Чоп/ км 0+000 - км 12+400 (окремими ділянками)</t>
  </si>
  <si>
    <t xml:space="preserve">Вишгородський р-н,   Києво-Святошин. р-н.                     </t>
  </si>
  <si>
    <t>Т-10-02 Демидів-Гостомель км 0+000 - км 16+900 (окремими ділянками)</t>
  </si>
  <si>
    <t xml:space="preserve">Броварський р-н.                             </t>
  </si>
  <si>
    <t>Т-10-04  /М-01/- Рудня-Гоголів-Бориспіль  км 0+000 - км 31+456 (окремими ділянками)</t>
  </si>
  <si>
    <t xml:space="preserve"> Т-10-08 Київ-Літочки-Кіпті км 3+810 - км 39+970 (окремими ділянками)</t>
  </si>
  <si>
    <t>Т-10-09 Узин -/М-05/ км 0+000 - км 10+800  (окремими ділянками)</t>
  </si>
  <si>
    <t xml:space="preserve">Бородянський р-н.                             </t>
  </si>
  <si>
    <t>Т-10-11 Гостомель –Берестянка-Мирча-/М-07/  км 48+300 - км 48+850, км 49+050 - км 49+250</t>
  </si>
  <si>
    <t>Т-10-12 Київ-Боярка км 0+000 - км 5+730, км 9+400 - км 10+900  (окремими ділянками)</t>
  </si>
  <si>
    <t xml:space="preserve">Фастівський р-н                              </t>
  </si>
  <si>
    <t>Т-10-13 Фастів-Кожанка-Фурси-Яблунівка-Володарка км 11+500 - км 16+200</t>
  </si>
  <si>
    <t xml:space="preserve">Бориспільський р-н                          </t>
  </si>
  <si>
    <t>Т-10-18 Бориспіль-Березань-Яготин км 3+227 - км 18+800 (окремими ділянками)</t>
  </si>
  <si>
    <t xml:space="preserve">Іванківський р-н.                              </t>
  </si>
  <si>
    <t>Т-10-19 Феневичі-Бородянка-Макарів-Бишів км 0+000 - км 7+470 (окремими ділянками)</t>
  </si>
  <si>
    <t xml:space="preserve">Макарівський      р- н.                             </t>
  </si>
  <si>
    <t>Т-10-19 Феневичі-Бородянка-Макарів-Бишів км  51+118 - км 53+950, км 59+200 - км 60+600</t>
  </si>
  <si>
    <t>Т-10-33 Узин – Василів – Германівна – Трипілля км 0+000 - км 22+792 (окремими ділянками)</t>
  </si>
  <si>
    <t xml:space="preserve">Поліський р-н.                                    </t>
  </si>
  <si>
    <t>Т-10-35 /Р-02/-станція Вільча - КПП "Вільча-Олександрівка" км 0+000 - км 17+893</t>
  </si>
  <si>
    <t xml:space="preserve">Васильківський р-н                          </t>
  </si>
  <si>
    <t>Т-10-38 Васильків-Княжичі-Лука-Гореничі - /М-06/ км 5+875  - км 8+160</t>
  </si>
  <si>
    <t xml:space="preserve">Баришівський р-н.                            </t>
  </si>
  <si>
    <t>О100101 Баришівка — Лукаші км 13 + 500 — км 14 + 500</t>
  </si>
  <si>
    <t xml:space="preserve">Згурівський р-н.                                 </t>
  </si>
  <si>
    <t>О100107 (Згурівка — Березань — (М-03) — М.Супоївка через Жуківку км 8+700 — км9+250</t>
  </si>
  <si>
    <t>О100110 (Бориспіль — Березань — Яготин) — Яблуневе — Станція Переяслівська км 0+200 — км 2+200</t>
  </si>
  <si>
    <t>О100111 (М-03)  — Пристроми км 0+500 — км 2+500</t>
  </si>
  <si>
    <t>О100112  Перемога — Баришівка км 0+000  —  км 2+500</t>
  </si>
  <si>
    <t>О100112  Перемога — Баришівка км 15 + 000  —  км 16 + 500 (окремими ділянками)</t>
  </si>
  <si>
    <t>О100205 /Р-04/ - Поправка — Черкас — Озерна
км 4+400 — км 4+900, км 6+000 — км 6+500</t>
  </si>
  <si>
    <t>О100207 Узин — Розаліївка — Людвинівка — Семенівка км 1+400 — км 1+ 550, км 2+100 — км 2 +300, км 3+500 — км 3+700</t>
  </si>
  <si>
    <t xml:space="preserve">О100208 Озерна — Межове — Тадіївка
км 1+070 — км 2 +050 </t>
  </si>
  <si>
    <t xml:space="preserve">Сквирський р-н                              </t>
  </si>
  <si>
    <t>О100211 Сидори  — Дрозди  — Шамраївка на ділянках км 16 + 100  —  км 19 + 150</t>
  </si>
  <si>
    <t xml:space="preserve">Богуславський р-н.                             </t>
  </si>
  <si>
    <t>О100301 Богуслав — Саварка — Ольшаниця  км 2 + 300 — км 2 + 650</t>
  </si>
  <si>
    <t>О100305 Богуслав — Іванівка км 4 + 300 — км 4 + 400, км 7 + 400 — км7 + 500 — 7+ 750 — км 8 + 000, км 8 + 300 — км 8 + 400, км 16 + 000 — км 16 + 200</t>
  </si>
  <si>
    <t>О100309 Богуслав — Дибинці ч/з Розкопанці на ділянках км 1 + 500 —  км 1 + 600, км 2 + 100 — км 2 + 200, км 3 + 900 —  км 4 + 400, км 4 + 700 — км 5 + 000</t>
  </si>
  <si>
    <t>О100402 Бориспіль — Дударків — Бзів — М-03 км 2 + 300 — км 2 + 800</t>
  </si>
  <si>
    <t>О100405 Вороньків — Головурів — Сошників км 0 + 080 — км 0 + 980, км 4 + 700 — км 5 + 500</t>
  </si>
  <si>
    <t>О100407 Гнідин — Вишеньки — Петрівське км 9 + 200 — км 11 + 300</t>
  </si>
  <si>
    <t>О100409 (М-03) — Любарці — Старе км 9 + 200 — км 9+ 700, км 11 + 600 — км 12 + 100, км 22 + 200 — км 22 + 700</t>
  </si>
  <si>
    <t xml:space="preserve">Бородянський р-н, м.Буча                             </t>
  </si>
  <si>
    <t>О100508 /Блиставиця-Буча на ділянці  км0+000-км 1+000, км 5+000 - км 7+000</t>
  </si>
  <si>
    <t>О100602 Гоголів- Світильня км 0+000-2+740</t>
  </si>
  <si>
    <t>О100603 Зазим`є - М-01 км 4+420 - км 8+360</t>
  </si>
  <si>
    <t xml:space="preserve"> О100606 - В.Димерка-Красилівка-Требухів км 7+840 -  км 8+900</t>
  </si>
  <si>
    <t>О100607 Залісся-Заворичі км 15+000 - км 17+470</t>
  </si>
  <si>
    <t>О100610 Бровари - Требухів - Гора км 0+000 - км 7+300</t>
  </si>
  <si>
    <t xml:space="preserve"> О100611 Требухів - Гоголів км 0+000 - км 1+000</t>
  </si>
  <si>
    <t>О100612 Шевченкове-Русанів км 3+000 - км 4+000</t>
  </si>
  <si>
    <t>О100612 Шевченково - Русанів км 20+300 - км 20+800</t>
  </si>
  <si>
    <t>О100702 Жорнівка-Дзвінкове км 0+000 - км 0+900</t>
  </si>
  <si>
    <t>О100709 Калинівка-Діброва км 0+000 - км 0+750</t>
  </si>
  <si>
    <t>О100711  Дзвінкове — Кожухівка ч/з Перевіз на ділянці км 1 + 080 — км 1 + 203, км 1+470 — км 1 + 590, км 14+350 — км 14 + 450, км 14 + 720 — км 14 + 780, км 14 + 850 — км 14+950, км 22 + 700 — км 23 + 200, км 24 + 200 — км 24 + 400, км 25 + 200 — км 26 + 000</t>
  </si>
  <si>
    <t>О100713 /Васильків-Глеваха/-Станція Глеваха км 1+100 - км 1+400, км 1+500 - км 1+900</t>
  </si>
  <si>
    <t>О100716 /Р-19/-Ксаверівка через Мар’янівку км  0+000 - 8+650 (окремими ділянками)</t>
  </si>
  <si>
    <t xml:space="preserve">О100717 Вільшанська Новоселиця - Петрівка - Павлівка - Затиша км 4+500 - км 6-800 </t>
  </si>
  <si>
    <t xml:space="preserve">Вишгородський р-н.                      </t>
  </si>
  <si>
    <t>О100801 Литвинівка — Демидів на ділянці км 5 + 100 — км 6 + 700</t>
  </si>
  <si>
    <t>О100804 Димер — Гаврилівка — Синяк на ділянці км 3 + 000 — км 15 + 000</t>
  </si>
  <si>
    <t>О100805 /Київ-Вишгород-Десна-Чернігів/-Ровжі км 9+000 - км 11+960, км 12+360 - км 13+000, км 14+600 - км 17+000, км 34+390 - км  36+390</t>
  </si>
  <si>
    <t>О100806 Димер — Любимівка — Сичівка на ділянці км 3 + 400 — км 6 + 400</t>
  </si>
  <si>
    <t>О100808 Димер-Козаровичі-Лютіж км 3+000 - км 6+000</t>
  </si>
  <si>
    <t xml:space="preserve">Володарський р-н.                             </t>
  </si>
  <si>
    <t>О100905 /Р-18/-Капустинці-Руде Село  км 0+000 - км 0+765, км 10+015 - км 10+955</t>
  </si>
  <si>
    <t>О100906  Завадівка-Лобачів  км 8+900 - км 9+200</t>
  </si>
  <si>
    <t>О101001 Згурівка —/ М-03/ через Сулимівку км 8  + 550—км 9 + 750</t>
  </si>
  <si>
    <t xml:space="preserve">Яготинський р-н                             </t>
  </si>
  <si>
    <t>О101001 Згурівка — /М-03/ через Сулимівку км 26 + 643—км 28 + 540</t>
  </si>
  <si>
    <t>О101004 Згурівка — Ярешки через Н.Олексанрівку км 7+450 — км 8+750</t>
  </si>
  <si>
    <t>О101009 Стара Оржиця — Пасківщина — Турівка км 5 + 600 — км 6 + 100</t>
  </si>
  <si>
    <t>О101012  Прилуки — Сергіївка — Горбачівка — Яготин км 4 + 074 — км 7 + 574</t>
  </si>
  <si>
    <t xml:space="preserve">О101012 Прилуки — Сергіївка — Горбачівка — Яготин км 24+000 — км 31+100 </t>
  </si>
  <si>
    <t>О101104 Іванків — Коленцівське км 0+000  —  км 2+100</t>
  </si>
  <si>
    <t>О101105 Іванків-Сукачі км 0+000 - км 4+800 (окремими ділянками)</t>
  </si>
  <si>
    <t>О101108 Оране —  Страхолісся км 3 + 512 — км 20 + 000 (окремими ділянками)</t>
  </si>
  <si>
    <t>О101110  Іванків-Радомишль км 0+000 - км 37+400 (окремими ділянками)</t>
  </si>
  <si>
    <t>О101111 Розважів-Тетерівське-Кухарі  км 0+000 - км 30+500 (окремими ділянками)</t>
  </si>
  <si>
    <t>О101113 Черняхів-Малин-Термахівка км 0+000 - км 20+800 (окремими ділянками)</t>
  </si>
  <si>
    <t xml:space="preserve">Кагарлицький р-н.                            </t>
  </si>
  <si>
    <t>О101202 Півці-Зеленьки км 0+000-км 2+100</t>
  </si>
  <si>
    <t>0101203 Кагарлик - Сущани км 0+000 - км 0+800</t>
  </si>
  <si>
    <t xml:space="preserve">Миронівський р-н.                            </t>
  </si>
  <si>
    <t>О101211 Кагарлик — Карапиші — Богуслав км 18+885  —  км 23+000</t>
  </si>
  <si>
    <t>О101304 Київське півкільце - Крюківщина-Боярка на ділянці км 0+300 - км 4+450 (окремими ділянками)</t>
  </si>
  <si>
    <t>О101304 Київське півкільце - Крюківщина-Боярка на ділянці км 4+450 - км 13+000 (окремими ділянками)</t>
  </si>
  <si>
    <t>О101305 Буча - (Гостомель - Берестянка - Мирча - М-07) через Баланівку км 1+000 - км 4+700</t>
  </si>
  <si>
    <t>О101312 Ворзель-Забуччя через М.Рубежівку км 0+000 - км 6+025</t>
  </si>
  <si>
    <t>О101313 Боярка — /Київ -Чоп/ км 0+000 — км 7+230, км 7+333 — км 14+443</t>
  </si>
  <si>
    <t>О101315 Вишневе — Софіївська Борщагівка на ділянці км 0 + 000 — км 1 + 300</t>
  </si>
  <si>
    <t>О101316 Крюківщина — Лісники на ділянці км 0+000 - км 5+320</t>
  </si>
  <si>
    <t>О101317 Тарасівка-Круглик-Хотів км 0+000 - км 17+550 (окремими ділянками)</t>
  </si>
  <si>
    <t>О101320 (Київ-Ковель) — Мироцьке км0+000 — км 4+300</t>
  </si>
  <si>
    <t xml:space="preserve">Бородянський р-н, Вишгородський р-н.                                 </t>
  </si>
  <si>
    <t>О 101402 Макарів-Любидва, через Плахтянку, Катюжанку,  Вахівку на ділянках км 27+911-км 28+511, км 38 + 000 — км 39 + 600, км 40+000- км 43+000</t>
  </si>
  <si>
    <t xml:space="preserve">Макарівський р- н.                             </t>
  </si>
  <si>
    <t>О101410 Комарівка-Небелиця км 0+000 - км 8+900 (окремими ділянками)</t>
  </si>
  <si>
    <t>О101501 Миронівка — П’ятирічка на ділянці км 3 + 400 — км 5 + 000, км 10 + 000 — км 10+540</t>
  </si>
  <si>
    <t>О101503 Карапиші-Владиславка км 1+000-км3+000, км 11+000 - км 13+000</t>
  </si>
  <si>
    <t>О101505 Фролівка-Зеленьки км 6+000 - км 7+000</t>
  </si>
  <si>
    <t>О101507 Ходорів — Ємчиха км 13+000 - км 15+000, км 21+000 - км 22+000</t>
  </si>
  <si>
    <t xml:space="preserve">О101509 Великий Букрин - Маслівка через Пії, Потік км 46+500 - 47+500, км 20+000 - км 21+000, км 30+000 - км 31+000 </t>
  </si>
  <si>
    <t xml:space="preserve">Обухівський р-н                             </t>
  </si>
  <si>
    <t>О101601 Обухів — Українка  — Трипілля км 0+000-км 8+100</t>
  </si>
  <si>
    <t>О101604 Григорівка — Красна Слобідка  км 3 + 200 — км 6 + 100, км 6 + 600 — км 6 + 900</t>
  </si>
  <si>
    <t>О101606 Мала Вільшанка — Сущани км 0+000-км 7+830 (окремими ділянками)</t>
  </si>
  <si>
    <t>Переяслав-Хм. р-н.</t>
  </si>
  <si>
    <t>О101702 Пристроми - Гребля км 0+000 - км 20+100 (окремими ділянками)</t>
  </si>
  <si>
    <t>О101704 /Переяслав-Хм.-(М-03)/ - Помоклі км 0+000 - км 17+500 (окремими ділянками)</t>
  </si>
  <si>
    <t>О101705 Переяслав-Хм.-М.Каратуль (через Воскресінське) км 5+000 – км 6+000</t>
  </si>
  <si>
    <t>О101709 М.Каратуль-Пологи-Яненки км 8+000 – км 10+500</t>
  </si>
  <si>
    <t xml:space="preserve">Переяслав-Хм. р-н, Яготинський р-н     </t>
  </si>
  <si>
    <t xml:space="preserve">О101713 П-Хмельницький-Добраничівка-/М-03/ км 24+600 – км 25+800, км 40 + 000 - км 48 + 800   </t>
  </si>
  <si>
    <t>О101803 Красятичі-Поталіївка через Димарку км 0+000 - 8+400 (окремими ділянками)</t>
  </si>
  <si>
    <t xml:space="preserve">Рокитнянський р-н                         </t>
  </si>
  <si>
    <t>О101913  Телешівка-Ольшаниця-Тараща км 11 + 360 — км 14 + 000</t>
  </si>
  <si>
    <t>О102002 Антонів-Веснянка-Городище Пустоварівське  км 6+050 - км 6+850</t>
  </si>
  <si>
    <t>О102003 Малі Єрчики — Кривошиїнці км8+600 — км9+050</t>
  </si>
  <si>
    <t>О102004 (Турбів — Погребище — Сквира) — Шапіївка км 0+000 — км 2+500</t>
  </si>
  <si>
    <t>О102005 (Кременець — Б.Церква — Ржищів) — Веснянка через Пустоварівку км7+800 — км10+200</t>
  </si>
  <si>
    <t xml:space="preserve">Сквирський р-н,    Володарський р-н.                           </t>
  </si>
  <si>
    <t>О102009  Сквира  —  Руде Село  — (Біла Церква  —  Тетіїв — Липовець — Гуменне) км 3+200 —  км 3+600, км 7+100 — км 9+100, км 11+600 —  км 12+900, км 14+374 - км16+945</t>
  </si>
  <si>
    <t>О102013 Сквира - Руде Село - /Біла Церква-Тетіїв- Липовець- Гуменне/ — Тхорівка — Пустоварівка км 6 + 950 — км 7 + 600</t>
  </si>
  <si>
    <t xml:space="preserve">Ставищанський р-н                        </t>
  </si>
  <si>
    <t>О102105 Розумниця — Богатирка через Красилівку, Брилівку, Ясенівку км 7+ 900 — км 8+ 900, км 9 + 200 — км 9+ 800</t>
  </si>
  <si>
    <t>О102107 Гостра Могила — (Т-10-14) через Любчу,Василиху км 10+150 — км 10+350, км 13+350— км 13+700 , км 17+850 — км 18+150</t>
  </si>
  <si>
    <t xml:space="preserve">Таращанський р-н                          </t>
  </si>
  <si>
    <t>О102201(Телешівка-Ольшаниця-Тараща-Ставище) – (Р-04) через Петрівське, В. Вовнянку км 17+900-км 18+800</t>
  </si>
  <si>
    <t xml:space="preserve">Богуславський р-н, Таращанський р-н                             </t>
  </si>
  <si>
    <t>О102206 Бовкун — Дибинці км 2 + 026 — км 2 + 091, км 14+500 - км15+000</t>
  </si>
  <si>
    <t>О 102211 Станишівка-Круті Горби км 7+700-км 8+400, км 12+700-км13+700</t>
  </si>
  <si>
    <t xml:space="preserve">Тетіївський р-н                               </t>
  </si>
  <si>
    <t>О102302 Тетіїв – Горошків (на Жашків), км 18+900 до км 20+100</t>
  </si>
  <si>
    <t>О102308 /Біла Церква – Тетіїв –Липовець - Гуменне - М-12/- Черепин, км 2+200 до км 2+600</t>
  </si>
  <si>
    <t>О102313 П’ятигори - Горошків км 12+120 - км 12+640</t>
  </si>
  <si>
    <t>О102316 Кашперівка – Кошів на / Борщагівку/км 3+600 - км 5+500, км 9+030 - км 14+230</t>
  </si>
  <si>
    <t>О102403 Фастів-Борова- /М-05/ км16+600 - км 27+000 (окремими ділянками)</t>
  </si>
  <si>
    <t xml:space="preserve">О102405 Фастів — Кощіївка на ділянці км 0 + 000 — км 3 + 500 </t>
  </si>
  <si>
    <t>О102408 Малополвецьке — Шамраївка через Дулицьке км 3 + 000 — км  5 + 500, км 12 + 800 — км 14 + 400, км 21 + 400 — км 21 + 900</t>
  </si>
  <si>
    <t>О102410 Федорівка — Ярошівка ч/з Великі Гуляки, Дідівщину на ділянці км 12 + 500 — км 14 + 100</t>
  </si>
  <si>
    <t>О102502 Яготин — Вільне через М.Березанку км 12 + 300 — км 12 + 600</t>
  </si>
  <si>
    <t>О102505 — /Т-25-41/-(Бориспіль — Березань — Яготин) через Гарачиївщину км 0 + 000  —  км 2 + 500</t>
  </si>
  <si>
    <t xml:space="preserve"> 0102507 /Т-25-41/-Яготин-/О102505/ км 1+900 - км 5+300</t>
  </si>
  <si>
    <t xml:space="preserve">С100103 Коржі — (Бориспіль — Березань — Яготин) км 3+100 —  км 5+100 </t>
  </si>
  <si>
    <t>С100105 (М-03) — Коржі км 0+200 — км 2+200</t>
  </si>
  <si>
    <t>С100106 Семенівка — Леляки — (М-03) км 0+500 — км 1+300</t>
  </si>
  <si>
    <t>С100107 (Н-07) — Лук"янівка — Войково км 16 + 300 — км 17 + 000</t>
  </si>
  <si>
    <t>С100108 Корніївка — Недра — (Згурівка — Березань — (М-03) км 2 + 300 — км 4 + 300 (окремими ділянками)</t>
  </si>
  <si>
    <t>С100215 Фурси — Чмирівка — Трушки
км 0+716 — км 1+320</t>
  </si>
  <si>
    <t>С100311 Іванівка ст.Таганча до автодороги  Р-10 км 0 + 000  —  км 0 + 250, км 0 + 250  —  км 1 + 100</t>
  </si>
  <si>
    <t>С 100405 Глибоке-Городище-/Н-08/ км 3+100 - км 5+800</t>
  </si>
  <si>
    <t>С 100409 Займище - Дударків км 0+000 - км 4+400 (окремими ділянками)</t>
  </si>
  <si>
    <t>С 100414 М-01-Рудня-Гоголів-Бориспіль-Сеньківка км 0+900 - км 2+300</t>
  </si>
  <si>
    <t>С100516 /Немішаєве –Миколаївка з під’їздом до с. Хмільна/-c.Діброва на ділянці км 0+000 –км 3+500</t>
  </si>
  <si>
    <t>С100607 Підлісся-(М-01-Рудня-Гоголів-Бориспіль) км 0+000 - км 1+200</t>
  </si>
  <si>
    <t>С100610 /Рожни-Велика Димерка-Гоголів/-/Н-07/- через Гоголів  км 0+000 -  км 4+500</t>
  </si>
  <si>
    <t>С100612 /Шевченково - Русанів/ - Кулажинці км 0+800 - км 4+800</t>
  </si>
  <si>
    <t>С100613 Рудня - Фрунзівка км 0+000 - 4+000</t>
  </si>
  <si>
    <t>С100615 /Н-07/ - Перше Травня км 0+000 - км 0+500, км 3+000 - км 4+000</t>
  </si>
  <si>
    <t>С100707 /Васильків-Глеваха/-Залізне км 0+600 - км 2+100</t>
  </si>
  <si>
    <t>С100718 /Васильків-Велика Бугаївка/-Залізне км 0+000 - км 0+500</t>
  </si>
  <si>
    <t>С100723 /Глеваха-Підгірці/-Гвоздів км 0+800 -км 1+790</t>
  </si>
  <si>
    <t xml:space="preserve"> С100728 Шевченківка — Яцьки — Макіївка — /Узин — Василів — Германівка — Трипілля/ км 8 + 770 — км 10 + 800 (окремими ділянками)</t>
  </si>
  <si>
    <t>С100803 /Димер-Любимівка-Сичівка/-Андріївка км 1+200 - км 2+700</t>
  </si>
  <si>
    <t>С100806 Гаврилівка-/Демидів-Гостомель/ км 1+100 - км 3+100</t>
  </si>
  <si>
    <t>С100807 Лісовичі-Литвинівка км 0+000 - км 4+000</t>
  </si>
  <si>
    <t>С 100819 /Київ — Вишгород — Десна — Чернігів/ — Пірново , км 0 + 540  —  км 1 + 000</t>
  </si>
  <si>
    <t>С101108 Обуховичі-Ставрівка км 0+000 - км 8+100 (окремими ділянками)</t>
  </si>
  <si>
    <t>С101112 Губин-Лапутьки км 0+000 - км 10+100 (окремими ділянками)</t>
  </si>
  <si>
    <t>С101301 Круглик — Кременище — Ходосівка на ділянці км 2 + 300 —  км 2 + 800, км 3 + 500 —  км 5 + 500</t>
  </si>
  <si>
    <t>С101305 Новосілки - Чабани на ділянці км 0+415 - км 0+915</t>
  </si>
  <si>
    <t>С101306 Мрія — Музичі км 0+000 - км 6+990 (окремими ділянками)</t>
  </si>
  <si>
    <t>С101307 Бузова — Неграші км 0+000 — км 4+000,км 5+000 — км 7+190</t>
  </si>
  <si>
    <t>С101323 Білогородка — Бобриця — Жорнівка  км 0 + 000 — км 1+ 900, км 3 + 700 — км 3 + 750</t>
  </si>
  <si>
    <t>С101407 Липівка-Березівка км 11+000 – км 12+450</t>
  </si>
  <si>
    <t>С101409 Осиково-Мостище км 3+900 – км 5+300</t>
  </si>
  <si>
    <t>С101509 (Карапиші-Владиславка)-(Т-10-22)через Юхни км 2+000 - км 4+000</t>
  </si>
  <si>
    <t>С101602 /Фастів-Митниця-Обухів-Ржищів-Канів/ - Застугна через Копачів км 0+000 - км 8+300 (окремими ділянками)</t>
  </si>
  <si>
    <t>С101629 Красна Слобідка — Германівка км 0 + 000 — км 3 + 100</t>
  </si>
  <si>
    <t>С101902 Острів — Колесниково км 4 + 710 — км 10 + 260</t>
  </si>
  <si>
    <t>С101913(Кременець-Біла Церква-Ржищів-(Житні Гори)-Маківка км 0+000 - км 5+500 (окремими ділянками)</t>
  </si>
  <si>
    <t>С101914 Луб’янка — Олександрівка км 0 + 000 — км 0 + 540</t>
  </si>
  <si>
    <t>С102005 (Турбів — Погребище — Сквира) — Токарівка км 0 + 000 — км 2 + 000</t>
  </si>
  <si>
    <t>С102019 Пищики — Фурси км 2 + 800 — км 3 + 100</t>
  </si>
  <si>
    <t>С102102 Красилівка — Буки км 1 + 500 — км 1 + 800, км 2 + 200 — км 2 + 700, км 3 + 150 — км 3 + 650</t>
  </si>
  <si>
    <t xml:space="preserve"> С102313 Стадниця - Високе, км 5+300 - км 6+600</t>
  </si>
  <si>
    <t>С102303 /Тетіїв – Горошків/ - Стадниця, км 2+380 - км 7+460</t>
  </si>
  <si>
    <t>С102513 (Яготин — /М-03/ — Засупоївка км 0+000— км 1+800 (окремими ділянками)</t>
  </si>
  <si>
    <t>С102514/Яготин М-03ч/з Засупоївку/ С.Панфили  км 0+800-км 3+500</t>
  </si>
  <si>
    <t>С102518 (Бориспіль — Березань — Яготин) — Черняхівське відділення км 0 + 600 — км 3 + 200</t>
  </si>
  <si>
    <t>С102519 Хлібоприймальний пункт  —  М-03 км 0+300  —  км 3+450</t>
  </si>
  <si>
    <t>О101318 Княжичі - Забір’я - Віта Поштова км 9+906 - км 13+444</t>
  </si>
  <si>
    <t>О101602 /Р-01/ - Українка км 0+000 - км 6+200 (окремими ділянками)</t>
  </si>
  <si>
    <t>С101319 /Київ-Одеса/-Віта Поштова км 0+000 - км 1+850</t>
  </si>
  <si>
    <t>C100817 /Київ-Вишгород-Десна-Чернігів/-Новосілки км 0+000 - км 3+800</t>
  </si>
  <si>
    <t xml:space="preserve">Бориспільський р-н, Броварський р-н                          </t>
  </si>
  <si>
    <t>Р-03 Північно-Східний обхід м.Києва Під’їзд до автомобільної дороги М-03 км 0+250 - км 5+500 (окремими ділянками)</t>
  </si>
  <si>
    <t>М-05 Київ — Одеса на ділянці км 36 + 500 — км 38 + 500</t>
  </si>
  <si>
    <t>М-05 Київ — Одеса на ділянці км 38 + 500 — км 42 + 000</t>
  </si>
  <si>
    <t>Н-01 Київ — Знам’янка на ділянці км 43 + 345 — км 52 + 935</t>
  </si>
  <si>
    <t>Н-01 Київ — Знам’янка на ділянці км 89 + 600 — км 97 + 000</t>
  </si>
  <si>
    <t>Р-04 Київ — Фастів —  Біла Церква — Тараща — Звенигородка на ділянці км 67 + 200 — км 68 + 924</t>
  </si>
  <si>
    <t>Р-19 Фастів — Митниця — Обухів — Ржищів — Канів на ділянках км 4 + 500 — км 8 + 500</t>
  </si>
  <si>
    <t>О101110 Іванків - Радомишль на ділянці км 46+510 - км 52+510</t>
  </si>
  <si>
    <t>С100501 (Іванків-Радомишль) - Пісківка км 0+000 - км 5+700 (окремими ділянками)</t>
  </si>
  <si>
    <t>С100512 Мар’янівка - (Іванків-Радомишль) км 0+000 - км 5+000 (окремими ділянками)</t>
  </si>
  <si>
    <t>Всього по області</t>
  </si>
  <si>
    <t xml:space="preserve">Начальник Служби автомобільних доріг у Київській області </t>
  </si>
  <si>
    <t xml:space="preserve">км </t>
  </si>
  <si>
    <t>пог.м</t>
  </si>
  <si>
    <t xml:space="preserve">Перелік об’єктів, щодо яких проводиться  експеримент з фінансового забезпечення здійснення заходів з розвитку автомобільних доріг загального користування в Київській області
</t>
  </si>
  <si>
    <t>Розпорядження голови Київської</t>
  </si>
  <si>
    <t>обласної державної адміністрації</t>
  </si>
  <si>
    <t>Заступник голови -</t>
  </si>
  <si>
    <t>керівник апарату адміністрації</t>
  </si>
  <si>
    <t>В.А. Кучер</t>
  </si>
  <si>
    <t>25.07.2017  № 379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</si>
</sst>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"/>
    <numFmt numFmtId="166" formatCode="0.0"/>
    <numFmt numFmtId="167" formatCode="0.000"/>
  </numFmts>
  <fonts count="34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4"/>
      <name val="Times New Roman Cyr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Calibri"/>
      <family val="2"/>
      <charset val="204"/>
    </font>
    <font>
      <sz val="12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color theme="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2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b/>
      <i/>
      <sz val="10"/>
      <color theme="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2" fillId="0" borderId="0"/>
    <xf numFmtId="0" fontId="13" fillId="0" borderId="0"/>
    <xf numFmtId="0" fontId="14" fillId="0" borderId="0"/>
    <xf numFmtId="0" fontId="7" fillId="0" borderId="0"/>
  </cellStyleXfs>
  <cellXfs count="136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right" vertical="center"/>
    </xf>
    <xf numFmtId="164" fontId="6" fillId="0" borderId="9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/>
    </xf>
    <xf numFmtId="165" fontId="7" fillId="0" borderId="9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vertical="center"/>
    </xf>
    <xf numFmtId="164" fontId="9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righ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/>
    <xf numFmtId="2" fontId="6" fillId="0" borderId="9" xfId="0" applyNumberFormat="1" applyFont="1" applyFill="1" applyBorder="1" applyAlignment="1">
      <alignment vertical="center"/>
    </xf>
    <xf numFmtId="166" fontId="7" fillId="0" borderId="9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/>
    <xf numFmtId="1" fontId="11" fillId="0" borderId="9" xfId="1" applyNumberFormat="1" applyFont="1" applyFill="1" applyBorder="1" applyAlignment="1">
      <alignment horizontal="center" vertical="center" wrapText="1"/>
    </xf>
    <xf numFmtId="167" fontId="7" fillId="0" borderId="9" xfId="2" applyNumberFormat="1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right" vertical="center"/>
    </xf>
    <xf numFmtId="164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wrapText="1"/>
    </xf>
    <xf numFmtId="49" fontId="7" fillId="0" borderId="9" xfId="0" applyNumberFormat="1" applyFont="1" applyFill="1" applyBorder="1" applyAlignment="1">
      <alignment wrapText="1"/>
    </xf>
    <xf numFmtId="49" fontId="6" fillId="0" borderId="9" xfId="0" applyNumberFormat="1" applyFont="1" applyFill="1" applyBorder="1" applyAlignment="1">
      <alignment wrapText="1"/>
    </xf>
    <xf numFmtId="167" fontId="6" fillId="0" borderId="9" xfId="0" applyNumberFormat="1" applyFont="1" applyFill="1" applyBorder="1" applyAlignment="1">
      <alignment horizontal="center" vertical="center"/>
    </xf>
    <xf numFmtId="2" fontId="6" fillId="0" borderId="9" xfId="0" applyNumberFormat="1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2" fontId="7" fillId="0" borderId="9" xfId="3" applyNumberFormat="1" applyFont="1" applyFill="1" applyBorder="1" applyAlignment="1">
      <alignment horizontal="right" vertical="center"/>
    </xf>
    <xf numFmtId="164" fontId="7" fillId="0" borderId="9" xfId="3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6" fillId="0" borderId="9" xfId="2" applyNumberFormat="1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vertical="center" wrapText="1"/>
    </xf>
    <xf numFmtId="0" fontId="7" fillId="0" borderId="6" xfId="3" applyFont="1" applyFill="1" applyBorder="1" applyAlignment="1">
      <alignment wrapText="1"/>
    </xf>
    <xf numFmtId="164" fontId="7" fillId="0" borderId="9" xfId="3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 wrapText="1"/>
    </xf>
    <xf numFmtId="0" fontId="7" fillId="0" borderId="6" xfId="3" applyFont="1" applyFill="1" applyBorder="1" applyAlignment="1">
      <alignment vertical="top" wrapText="1"/>
    </xf>
    <xf numFmtId="164" fontId="6" fillId="0" borderId="9" xfId="3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wrapText="1"/>
    </xf>
    <xf numFmtId="0" fontId="7" fillId="0" borderId="9" xfId="2" applyFont="1" applyFill="1" applyBorder="1" applyAlignment="1">
      <alignment vertical="center" wrapText="1"/>
    </xf>
    <xf numFmtId="0" fontId="6" fillId="0" borderId="9" xfId="2" applyFont="1" applyFill="1" applyBorder="1" applyAlignment="1">
      <alignment vertical="center" wrapText="1"/>
    </xf>
    <xf numFmtId="0" fontId="7" fillId="0" borderId="9" xfId="4" applyFont="1" applyFill="1" applyBorder="1" applyAlignment="1">
      <alignment wrapText="1"/>
    </xf>
    <xf numFmtId="49" fontId="7" fillId="0" borderId="9" xfId="0" applyNumberFormat="1" applyFont="1" applyFill="1" applyBorder="1" applyAlignment="1">
      <alignment vertical="center" wrapText="1"/>
    </xf>
    <xf numFmtId="164" fontId="7" fillId="0" borderId="9" xfId="5" applyNumberFormat="1" applyFont="1" applyFill="1" applyBorder="1" applyAlignment="1">
      <alignment horizontal="center" vertical="center" wrapText="1"/>
    </xf>
    <xf numFmtId="0" fontId="7" fillId="0" borderId="9" xfId="5" applyFont="1" applyFill="1" applyBorder="1" applyAlignment="1">
      <alignment horizontal="left" vertical="center" wrapText="1" shrinkToFit="1"/>
    </xf>
    <xf numFmtId="0" fontId="7" fillId="0" borderId="9" xfId="0" applyFont="1" applyFill="1" applyBorder="1"/>
    <xf numFmtId="0" fontId="7" fillId="0" borderId="9" xfId="0" applyFont="1" applyFill="1" applyBorder="1" applyAlignment="1">
      <alignment horizontal="justify" vertical="top" wrapText="1"/>
    </xf>
    <xf numFmtId="0" fontId="8" fillId="0" borderId="9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vertical="top" wrapText="1"/>
    </xf>
    <xf numFmtId="0" fontId="6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left" vertical="center" wrapText="1"/>
    </xf>
    <xf numFmtId="2" fontId="6" fillId="0" borderId="9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center" wrapText="1"/>
    </xf>
    <xf numFmtId="0" fontId="6" fillId="0" borderId="9" xfId="0" applyFont="1" applyBorder="1"/>
    <xf numFmtId="0" fontId="16" fillId="0" borderId="6" xfId="0" applyFont="1" applyBorder="1"/>
    <xf numFmtId="2" fontId="6" fillId="0" borderId="9" xfId="0" applyNumberFormat="1" applyFont="1" applyBorder="1"/>
    <xf numFmtId="4" fontId="0" fillId="0" borderId="0" xfId="0" applyNumberFormat="1"/>
    <xf numFmtId="0" fontId="17" fillId="0" borderId="0" xfId="0" applyFont="1"/>
    <xf numFmtId="0" fontId="0" fillId="2" borderId="0" xfId="0" applyFill="1"/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Fill="1"/>
    <xf numFmtId="0" fontId="18" fillId="0" borderId="0" xfId="0" applyFont="1"/>
    <xf numFmtId="4" fontId="4" fillId="0" borderId="0" xfId="0" applyNumberFormat="1" applyFont="1"/>
    <xf numFmtId="4" fontId="19" fillId="0" borderId="0" xfId="0" applyNumberFormat="1" applyFont="1"/>
    <xf numFmtId="164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/>
    <xf numFmtId="0" fontId="19" fillId="0" borderId="0" xfId="0" applyFont="1"/>
    <xf numFmtId="4" fontId="22" fillId="0" borderId="0" xfId="0" applyNumberFormat="1" applyFont="1"/>
    <xf numFmtId="164" fontId="23" fillId="0" borderId="0" xfId="0" applyNumberFormat="1" applyFont="1" applyFill="1" applyAlignment="1">
      <alignment horizontal="center"/>
    </xf>
    <xf numFmtId="0" fontId="20" fillId="0" borderId="0" xfId="0" applyFont="1" applyFill="1"/>
    <xf numFmtId="164" fontId="20" fillId="0" borderId="0" xfId="0" applyNumberFormat="1" applyFont="1" applyFill="1"/>
    <xf numFmtId="164" fontId="23" fillId="0" borderId="0" xfId="0" applyNumberFormat="1" applyFont="1" applyFill="1"/>
    <xf numFmtId="0" fontId="24" fillId="0" borderId="0" xfId="0" applyFont="1"/>
    <xf numFmtId="2" fontId="25" fillId="0" borderId="0" xfId="0" applyNumberFormat="1" applyFont="1" applyFill="1"/>
    <xf numFmtId="2" fontId="3" fillId="0" borderId="0" xfId="0" applyNumberFormat="1" applyFont="1"/>
    <xf numFmtId="2" fontId="0" fillId="0" borderId="0" xfId="0" applyNumberFormat="1"/>
    <xf numFmtId="4" fontId="3" fillId="0" borderId="0" xfId="0" applyNumberFormat="1" applyFont="1"/>
    <xf numFmtId="0" fontId="3" fillId="0" borderId="0" xfId="0" applyFont="1"/>
    <xf numFmtId="2" fontId="3" fillId="0" borderId="0" xfId="0" applyNumberFormat="1" applyFont="1" applyFill="1"/>
    <xf numFmtId="166" fontId="27" fillId="0" borderId="0" xfId="0" applyNumberFormat="1" applyFont="1"/>
    <xf numFmtId="2" fontId="1" fillId="0" borderId="0" xfId="0" applyNumberFormat="1" applyFont="1"/>
    <xf numFmtId="167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top" wrapText="1"/>
    </xf>
    <xf numFmtId="2" fontId="7" fillId="0" borderId="9" xfId="0" applyNumberFormat="1" applyFont="1" applyFill="1" applyBorder="1" applyAlignment="1">
      <alignment horizontal="right" vertical="center" wrapText="1"/>
    </xf>
    <xf numFmtId="0" fontId="7" fillId="0" borderId="9" xfId="3" applyFont="1" applyFill="1" applyBorder="1" applyAlignment="1">
      <alignment horizontal="left" vertical="top" wrapText="1"/>
    </xf>
    <xf numFmtId="0" fontId="7" fillId="0" borderId="9" xfId="3" applyFont="1" applyFill="1" applyBorder="1" applyAlignment="1">
      <alignment wrapText="1"/>
    </xf>
    <xf numFmtId="0" fontId="7" fillId="0" borderId="9" xfId="3" applyFont="1" applyFill="1" applyBorder="1" applyAlignment="1">
      <alignment vertical="top" wrapText="1"/>
    </xf>
    <xf numFmtId="0" fontId="7" fillId="0" borderId="9" xfId="3" applyFont="1" applyFill="1" applyBorder="1" applyAlignment="1">
      <alignment horizontal="left" vertic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5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6">
    <cellStyle name="Обычный" xfId="0" builtinId="0"/>
    <cellStyle name="Обычный 2" xfId="5"/>
    <cellStyle name="Обычный 2 2" xfId="4"/>
    <cellStyle name="Обычный 5" xfId="3"/>
    <cellStyle name="Обычный 7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dmin\LOCALS~1\Temp\62-&#1088;\&#1059;&#1095;&#1077;&#1090;%202017\&#1083;&#1102;&#1090;&#1080;&#1081;%20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ані"/>
      <sheetName val="фінанси (всі)"/>
      <sheetName val="кред.373 (2)"/>
      <sheetName val="кред.374 (1)"/>
      <sheetName val="кред.708 (5)"/>
      <sheetName val="роз.-р"/>
      <sheetName val="Буд.Кап.Пот.розп "/>
      <sheetName val="дог (2)"/>
      <sheetName val="інф.підряд (рік) (всі)"/>
      <sheetName val="Коридори"/>
      <sheetName val="проектні"/>
      <sheetName val="служба"/>
      <sheetName val="пот.дріб"/>
      <sheetName val="Кр.заб.догов (2)"/>
      <sheetName val="кред.заб"/>
      <sheetName val="КБ-3"/>
      <sheetName val="Вик.міс"/>
      <sheetName val="аналіз"/>
    </sheetNames>
    <sheetDataSet>
      <sheetData sheetId="0" refreshError="1">
        <row r="63">
          <cell r="A63" t="str">
            <v>М-05 Київ — Одеса на ділянці км 13 + 710 — км 15 + 600</v>
          </cell>
        </row>
        <row r="64">
          <cell r="A64" t="str">
            <v>М-05 Київ-Одеса на ділянці км 15 + 600 — км 17 + 740</v>
          </cell>
        </row>
        <row r="67">
          <cell r="A67" t="str">
            <v xml:space="preserve">М-07 Київ — Ковель — Ягодин на ділянці км 21 + 200 — км 22 + 900 </v>
          </cell>
        </row>
        <row r="68">
          <cell r="A68" t="str">
            <v>Міст через річку Сквирка на км 301 + 579 автомобільної дороги Р-32 Кременець — Біла Церква — Ржищів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7"/>
  <sheetViews>
    <sheetView tabSelected="1" topLeftCell="C1" workbookViewId="0">
      <selection activeCell="I6" sqref="I6"/>
    </sheetView>
  </sheetViews>
  <sheetFormatPr defaultRowHeight="15"/>
  <cols>
    <col min="1" max="1" width="4.5703125" customWidth="1"/>
    <col min="2" max="2" width="14.140625" hidden="1" customWidth="1"/>
    <col min="3" max="3" width="26.28515625" customWidth="1"/>
    <col min="4" max="4" width="8.85546875" customWidth="1"/>
    <col min="5" max="5" width="10.85546875" customWidth="1"/>
    <col min="6" max="6" width="12.85546875" customWidth="1"/>
    <col min="7" max="7" width="11.5703125" customWidth="1"/>
    <col min="8" max="8" width="11.42578125" customWidth="1"/>
    <col min="9" max="9" width="12.42578125" customWidth="1"/>
    <col min="10" max="10" width="13" customWidth="1"/>
    <col min="11" max="11" width="11.85546875" style="78" hidden="1" customWidth="1"/>
    <col min="12" max="12" width="13" customWidth="1"/>
    <col min="13" max="13" width="12.85546875" customWidth="1"/>
    <col min="14" max="14" width="13" customWidth="1"/>
    <col min="15" max="15" width="16.42578125" customWidth="1"/>
    <col min="16" max="16" width="25.140625" customWidth="1"/>
  </cols>
  <sheetData>
    <row r="1" spans="1:16" ht="18.75">
      <c r="C1" s="1"/>
      <c r="D1" s="1"/>
      <c r="E1" s="1"/>
      <c r="F1" s="1"/>
      <c r="G1" s="1"/>
      <c r="H1" s="1"/>
      <c r="I1" s="1"/>
      <c r="J1" s="1"/>
      <c r="K1" s="2"/>
      <c r="L1" s="1"/>
      <c r="M1" s="112" t="s">
        <v>0</v>
      </c>
      <c r="N1" s="113"/>
      <c r="O1" s="113"/>
      <c r="P1" s="113"/>
    </row>
    <row r="2" spans="1:16" ht="19.5" customHeight="1">
      <c r="C2" s="1"/>
      <c r="D2" s="1"/>
      <c r="E2" s="1"/>
      <c r="F2" s="133"/>
      <c r="G2" s="1"/>
      <c r="H2" s="1"/>
      <c r="I2" s="1"/>
      <c r="J2" s="1"/>
      <c r="K2" s="2"/>
      <c r="L2" s="1"/>
      <c r="M2" s="112" t="s">
        <v>259</v>
      </c>
      <c r="N2" s="112"/>
      <c r="O2" s="112"/>
      <c r="P2" s="113"/>
    </row>
    <row r="3" spans="1:16" ht="18.75">
      <c r="C3" s="1"/>
      <c r="D3" s="1"/>
      <c r="E3" s="1"/>
      <c r="F3" s="1"/>
      <c r="G3" s="1"/>
      <c r="H3" s="1"/>
      <c r="I3" s="1"/>
      <c r="J3" s="1"/>
      <c r="K3" s="2"/>
      <c r="L3" s="1"/>
      <c r="M3" s="114" t="s">
        <v>260</v>
      </c>
      <c r="N3" s="114"/>
      <c r="O3" s="114"/>
      <c r="P3" s="115"/>
    </row>
    <row r="4" spans="1:16">
      <c r="C4" s="1"/>
      <c r="D4" s="1"/>
      <c r="E4" s="1"/>
      <c r="F4" s="1"/>
      <c r="G4" s="1"/>
      <c r="H4" s="1"/>
      <c r="I4" s="1"/>
      <c r="J4" s="1"/>
      <c r="K4" s="2"/>
      <c r="L4" s="1"/>
      <c r="M4" s="3"/>
    </row>
    <row r="5" spans="1:16">
      <c r="C5" s="1"/>
      <c r="D5" s="1"/>
      <c r="E5" s="1"/>
      <c r="F5" s="1"/>
      <c r="G5" s="1"/>
      <c r="H5" s="1"/>
      <c r="I5" s="1"/>
      <c r="J5" s="1"/>
      <c r="K5" s="2"/>
      <c r="L5" s="1"/>
      <c r="M5" s="134" t="s">
        <v>264</v>
      </c>
      <c r="N5" s="135"/>
      <c r="O5" s="135"/>
      <c r="P5" s="1"/>
    </row>
    <row r="6" spans="1:16">
      <c r="C6" s="1"/>
      <c r="D6" s="1"/>
      <c r="E6" s="1"/>
      <c r="F6" s="1"/>
      <c r="G6" s="1"/>
      <c r="H6" s="1"/>
      <c r="I6" s="1"/>
      <c r="J6" s="1"/>
      <c r="K6" s="2"/>
      <c r="L6" s="1"/>
      <c r="M6" s="1"/>
      <c r="N6" s="1"/>
      <c r="O6" s="1"/>
      <c r="P6" s="1"/>
    </row>
    <row r="7" spans="1:16">
      <c r="C7" s="1"/>
      <c r="D7" s="1"/>
      <c r="E7" s="1"/>
      <c r="F7" s="1"/>
      <c r="G7" s="1"/>
      <c r="H7" s="1"/>
      <c r="I7" s="1"/>
      <c r="J7" s="1"/>
      <c r="K7" s="2"/>
      <c r="L7" s="1"/>
      <c r="M7" s="1"/>
      <c r="N7" s="1"/>
      <c r="O7" s="1"/>
      <c r="P7" s="1"/>
    </row>
    <row r="8" spans="1:16" ht="54.75" customHeight="1">
      <c r="C8" s="116" t="s">
        <v>258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</row>
    <row r="9" spans="1:16">
      <c r="C9" s="4"/>
      <c r="D9" s="4"/>
      <c r="E9" s="4"/>
      <c r="F9" s="4"/>
      <c r="G9" s="4"/>
      <c r="H9" s="4"/>
      <c r="I9" s="4"/>
      <c r="J9" s="4"/>
      <c r="K9" s="5"/>
      <c r="L9" s="4"/>
      <c r="M9" s="4"/>
      <c r="N9" s="4"/>
      <c r="O9" s="4"/>
      <c r="P9" s="4"/>
    </row>
    <row r="10" spans="1:16">
      <c r="C10" s="1"/>
      <c r="D10" s="1"/>
      <c r="E10" s="1"/>
      <c r="F10" s="1"/>
      <c r="G10" s="1"/>
      <c r="H10" s="1"/>
      <c r="I10" s="1"/>
      <c r="J10" s="1"/>
      <c r="K10" s="2"/>
      <c r="L10" s="1"/>
      <c r="M10" s="1"/>
      <c r="N10" s="1"/>
      <c r="O10" s="1"/>
      <c r="P10" s="1"/>
    </row>
    <row r="11" spans="1:16" ht="27" customHeight="1">
      <c r="A11" s="117" t="s">
        <v>1</v>
      </c>
      <c r="B11" s="117" t="s">
        <v>2</v>
      </c>
      <c r="C11" s="119" t="s">
        <v>3</v>
      </c>
      <c r="D11" s="121" t="s">
        <v>4</v>
      </c>
      <c r="E11" s="117" t="s">
        <v>5</v>
      </c>
      <c r="F11" s="123" t="s">
        <v>6</v>
      </c>
      <c r="G11" s="124"/>
      <c r="H11" s="125"/>
      <c r="I11" s="117" t="s">
        <v>7</v>
      </c>
      <c r="J11" s="117" t="s">
        <v>8</v>
      </c>
      <c r="K11" s="126" t="s">
        <v>9</v>
      </c>
      <c r="L11" s="123" t="s">
        <v>10</v>
      </c>
      <c r="M11" s="124"/>
      <c r="N11" s="125"/>
      <c r="O11" s="117" t="s">
        <v>11</v>
      </c>
      <c r="P11" s="117" t="s">
        <v>12</v>
      </c>
    </row>
    <row r="12" spans="1:16" ht="49.5" customHeight="1">
      <c r="A12" s="118"/>
      <c r="B12" s="118"/>
      <c r="C12" s="120"/>
      <c r="D12" s="122"/>
      <c r="E12" s="118"/>
      <c r="F12" s="6" t="s">
        <v>13</v>
      </c>
      <c r="G12" s="6" t="s">
        <v>14</v>
      </c>
      <c r="H12" s="6" t="s">
        <v>15</v>
      </c>
      <c r="I12" s="118"/>
      <c r="J12" s="118"/>
      <c r="K12" s="127"/>
      <c r="L12" s="6" t="s">
        <v>16</v>
      </c>
      <c r="M12" s="6" t="s">
        <v>17</v>
      </c>
      <c r="N12" s="6" t="s">
        <v>18</v>
      </c>
      <c r="O12" s="118"/>
      <c r="P12" s="118"/>
    </row>
    <row r="13" spans="1:16" ht="39" customHeight="1">
      <c r="A13" s="7">
        <v>1</v>
      </c>
      <c r="B13" s="8" t="s">
        <v>19</v>
      </c>
      <c r="C13" s="9" t="s">
        <v>20</v>
      </c>
      <c r="D13" s="7">
        <v>2017</v>
      </c>
      <c r="E13" s="10" t="s">
        <v>21</v>
      </c>
      <c r="F13" s="11">
        <v>2628.27</v>
      </c>
      <c r="G13" s="12">
        <v>1.1000000000000001</v>
      </c>
      <c r="H13" s="13"/>
      <c r="I13" s="14">
        <v>65.760000000000005</v>
      </c>
      <c r="J13" s="14">
        <f>F13-I13</f>
        <v>2562.5099999999998</v>
      </c>
      <c r="K13" s="15">
        <v>150</v>
      </c>
      <c r="L13" s="16">
        <f>J13-K13</f>
        <v>2412.5099999999998</v>
      </c>
      <c r="M13" s="12">
        <v>1.1000000000000001</v>
      </c>
      <c r="N13" s="17"/>
      <c r="O13" s="7" t="s">
        <v>22</v>
      </c>
      <c r="P13" s="18" t="s">
        <v>23</v>
      </c>
    </row>
    <row r="14" spans="1:16" ht="41.25" customHeight="1">
      <c r="A14" s="7">
        <v>2</v>
      </c>
      <c r="B14" s="8" t="s">
        <v>19</v>
      </c>
      <c r="C14" s="19" t="s">
        <v>24</v>
      </c>
      <c r="D14" s="20">
        <v>2007</v>
      </c>
      <c r="E14" s="18" t="s">
        <v>25</v>
      </c>
      <c r="F14" s="21">
        <v>88156.505999999994</v>
      </c>
      <c r="G14" s="22">
        <v>1.89</v>
      </c>
      <c r="H14" s="23"/>
      <c r="I14" s="14">
        <v>56320.800000000003</v>
      </c>
      <c r="J14" s="24">
        <f>F14-I14</f>
        <v>31835.705999999991</v>
      </c>
      <c r="K14" s="25">
        <v>20260.099999999999</v>
      </c>
      <c r="L14" s="24">
        <f>27028.89-24000</f>
        <v>3028.8899999999994</v>
      </c>
      <c r="M14" s="22"/>
      <c r="N14" s="26"/>
      <c r="O14" s="27" t="s">
        <v>26</v>
      </c>
      <c r="P14" s="18" t="s">
        <v>23</v>
      </c>
    </row>
    <row r="15" spans="1:16" ht="37.5" customHeight="1">
      <c r="A15" s="7">
        <v>3</v>
      </c>
      <c r="B15" s="8" t="s">
        <v>19</v>
      </c>
      <c r="C15" s="19" t="str">
        <f>[1]дані!A64</f>
        <v>М-05 Київ-Одеса на ділянці км 15 + 600 — км 17 + 740</v>
      </c>
      <c r="D15" s="20">
        <v>2007</v>
      </c>
      <c r="E15" s="18" t="s">
        <v>25</v>
      </c>
      <c r="F15" s="21">
        <v>137547.989</v>
      </c>
      <c r="G15" s="28">
        <v>2.117</v>
      </c>
      <c r="H15" s="23"/>
      <c r="I15" s="14">
        <v>37771.839999999997</v>
      </c>
      <c r="J15" s="24">
        <f t="shared" ref="J15:J22" si="0">F15-I15</f>
        <v>99776.149000000005</v>
      </c>
      <c r="K15" s="25">
        <v>89450.1</v>
      </c>
      <c r="L15" s="24">
        <v>49383.34</v>
      </c>
      <c r="M15" s="29">
        <v>2.117</v>
      </c>
      <c r="N15" s="26"/>
      <c r="O15" s="27" t="s">
        <v>26</v>
      </c>
      <c r="P15" s="18" t="s">
        <v>23</v>
      </c>
    </row>
    <row r="16" spans="1:16" ht="41.25" customHeight="1">
      <c r="A16" s="7">
        <v>4</v>
      </c>
      <c r="B16" s="8" t="s">
        <v>19</v>
      </c>
      <c r="C16" s="19" t="str">
        <f>[1]дані!A67</f>
        <v xml:space="preserve">М-07 Київ — Ковель — Ягодин на ділянці км 21 + 200 — км 22 + 900 </v>
      </c>
      <c r="D16" s="7">
        <v>2012</v>
      </c>
      <c r="E16" s="18" t="s">
        <v>25</v>
      </c>
      <c r="F16" s="21">
        <v>62373.252999999997</v>
      </c>
      <c r="G16" s="28">
        <v>1.7</v>
      </c>
      <c r="H16" s="23"/>
      <c r="I16" s="14">
        <v>14001.69</v>
      </c>
      <c r="J16" s="24">
        <f t="shared" si="0"/>
        <v>48371.562999999995</v>
      </c>
      <c r="K16" s="25">
        <v>1000</v>
      </c>
      <c r="L16" s="24">
        <f>J16-1000</f>
        <v>47371.562999999995</v>
      </c>
      <c r="M16" s="29">
        <v>1.7</v>
      </c>
      <c r="N16" s="26"/>
      <c r="O16" s="27" t="s">
        <v>26</v>
      </c>
      <c r="P16" s="18" t="s">
        <v>23</v>
      </c>
    </row>
    <row r="17" spans="1:16" ht="38.25" customHeight="1">
      <c r="A17" s="7">
        <v>5</v>
      </c>
      <c r="B17" s="8" t="s">
        <v>27</v>
      </c>
      <c r="C17" s="35" t="s">
        <v>28</v>
      </c>
      <c r="D17" s="7">
        <v>2017</v>
      </c>
      <c r="E17" s="10" t="s">
        <v>21</v>
      </c>
      <c r="F17" s="30">
        <v>21000</v>
      </c>
      <c r="G17" s="31">
        <v>1.81</v>
      </c>
      <c r="H17" s="32"/>
      <c r="I17" s="32"/>
      <c r="J17" s="24">
        <f t="shared" si="0"/>
        <v>21000</v>
      </c>
      <c r="K17" s="32"/>
      <c r="L17" s="30">
        <v>200</v>
      </c>
      <c r="M17" s="31"/>
      <c r="N17" s="26"/>
      <c r="O17" s="33" t="s">
        <v>29</v>
      </c>
      <c r="P17" s="18" t="s">
        <v>23</v>
      </c>
    </row>
    <row r="18" spans="1:16" ht="38.25" customHeight="1">
      <c r="A18" s="7">
        <v>6</v>
      </c>
      <c r="B18" s="8" t="s">
        <v>30</v>
      </c>
      <c r="C18" s="34" t="s">
        <v>31</v>
      </c>
      <c r="D18" s="7">
        <v>2017</v>
      </c>
      <c r="E18" s="10" t="s">
        <v>21</v>
      </c>
      <c r="F18" s="16">
        <v>71700</v>
      </c>
      <c r="G18" s="31">
        <v>11.8</v>
      </c>
      <c r="H18" s="7"/>
      <c r="I18" s="14"/>
      <c r="J18" s="24">
        <f t="shared" si="0"/>
        <v>71700</v>
      </c>
      <c r="K18" s="15"/>
      <c r="L18" s="16">
        <v>71700</v>
      </c>
      <c r="M18" s="31">
        <v>11.8</v>
      </c>
      <c r="N18" s="31"/>
      <c r="O18" s="33" t="s">
        <v>29</v>
      </c>
      <c r="P18" s="18" t="s">
        <v>23</v>
      </c>
    </row>
    <row r="19" spans="1:16" ht="68.25" customHeight="1">
      <c r="A19" s="7">
        <v>7</v>
      </c>
      <c r="B19" s="8" t="s">
        <v>32</v>
      </c>
      <c r="C19" s="35" t="s">
        <v>33</v>
      </c>
      <c r="D19" s="7">
        <v>2017</v>
      </c>
      <c r="E19" s="10" t="s">
        <v>21</v>
      </c>
      <c r="F19" s="30">
        <v>16400</v>
      </c>
      <c r="G19" s="31">
        <v>2.95</v>
      </c>
      <c r="H19" s="32"/>
      <c r="I19" s="32"/>
      <c r="J19" s="24">
        <f t="shared" si="0"/>
        <v>16400</v>
      </c>
      <c r="K19" s="32"/>
      <c r="L19" s="30">
        <v>16400</v>
      </c>
      <c r="M19" s="31">
        <v>2.95</v>
      </c>
      <c r="N19" s="26"/>
      <c r="O19" s="33" t="s">
        <v>29</v>
      </c>
      <c r="P19" s="18" t="s">
        <v>23</v>
      </c>
    </row>
    <row r="20" spans="1:16" ht="39.75" customHeight="1">
      <c r="A20" s="7">
        <v>8</v>
      </c>
      <c r="B20" s="8" t="s">
        <v>32</v>
      </c>
      <c r="C20" s="35" t="s">
        <v>34</v>
      </c>
      <c r="D20" s="7">
        <v>2017</v>
      </c>
      <c r="E20" s="10" t="s">
        <v>21</v>
      </c>
      <c r="F20" s="30">
        <v>840</v>
      </c>
      <c r="G20" s="31">
        <v>0.4</v>
      </c>
      <c r="H20" s="32"/>
      <c r="I20" s="32"/>
      <c r="J20" s="24">
        <f t="shared" si="0"/>
        <v>840</v>
      </c>
      <c r="K20" s="32"/>
      <c r="L20" s="30">
        <v>10</v>
      </c>
      <c r="M20" s="31"/>
      <c r="N20" s="26"/>
      <c r="O20" s="33" t="s">
        <v>29</v>
      </c>
      <c r="P20" s="18" t="s">
        <v>23</v>
      </c>
    </row>
    <row r="21" spans="1:16" ht="54.75" customHeight="1">
      <c r="A21" s="7">
        <v>9</v>
      </c>
      <c r="B21" s="8" t="s">
        <v>35</v>
      </c>
      <c r="C21" s="36" t="s">
        <v>36</v>
      </c>
      <c r="D21" s="7">
        <v>2017</v>
      </c>
      <c r="E21" s="10" t="s">
        <v>21</v>
      </c>
      <c r="F21" s="30">
        <v>4300</v>
      </c>
      <c r="G21" s="31">
        <v>0.8</v>
      </c>
      <c r="H21" s="37"/>
      <c r="I21" s="37"/>
      <c r="J21" s="24">
        <f t="shared" si="0"/>
        <v>4300</v>
      </c>
      <c r="K21" s="37"/>
      <c r="L21" s="30">
        <v>4300</v>
      </c>
      <c r="M21" s="31">
        <v>0.8</v>
      </c>
      <c r="N21" s="26"/>
      <c r="O21" s="33" t="s">
        <v>29</v>
      </c>
      <c r="P21" s="18" t="s">
        <v>23</v>
      </c>
    </row>
    <row r="22" spans="1:16" ht="65.25" customHeight="1">
      <c r="A22" s="7">
        <v>10</v>
      </c>
      <c r="B22" s="8" t="s">
        <v>35</v>
      </c>
      <c r="C22" s="35" t="s">
        <v>37</v>
      </c>
      <c r="D22" s="7">
        <v>2017</v>
      </c>
      <c r="E22" s="10" t="s">
        <v>21</v>
      </c>
      <c r="F22" s="30">
        <v>3900</v>
      </c>
      <c r="G22" s="31">
        <v>0.7</v>
      </c>
      <c r="H22" s="32"/>
      <c r="I22" s="32"/>
      <c r="J22" s="24">
        <f t="shared" si="0"/>
        <v>3900</v>
      </c>
      <c r="K22" s="32"/>
      <c r="L22" s="30">
        <v>3900</v>
      </c>
      <c r="M22" s="31">
        <v>0.7</v>
      </c>
      <c r="N22" s="26"/>
      <c r="O22" s="33" t="s">
        <v>29</v>
      </c>
      <c r="P22" s="18" t="s">
        <v>23</v>
      </c>
    </row>
    <row r="23" spans="1:16" ht="51" customHeight="1">
      <c r="A23" s="7">
        <v>11</v>
      </c>
      <c r="B23" s="8" t="s">
        <v>38</v>
      </c>
      <c r="C23" s="104" t="str">
        <f>[1]дані!A68</f>
        <v>Міст через річку Сквирка на км 301 + 579 автомобільної дороги Р-32 Кременець — Біла Церква — Ржищів</v>
      </c>
      <c r="D23" s="7">
        <v>2017</v>
      </c>
      <c r="E23" s="33" t="s">
        <v>25</v>
      </c>
      <c r="F23" s="105">
        <v>16981.3</v>
      </c>
      <c r="G23" s="23"/>
      <c r="H23" s="38">
        <v>34.68</v>
      </c>
      <c r="I23" s="14">
        <v>643.29</v>
      </c>
      <c r="J23" s="24">
        <f>F23-I23</f>
        <v>16338.009999999998</v>
      </c>
      <c r="K23" s="25">
        <v>1000</v>
      </c>
      <c r="L23" s="24">
        <f>J23-1000</f>
        <v>15338.009999999998</v>
      </c>
      <c r="M23" s="26"/>
      <c r="N23" s="31">
        <v>34.68</v>
      </c>
      <c r="O23" s="7" t="s">
        <v>22</v>
      </c>
      <c r="P23" s="18" t="s">
        <v>23</v>
      </c>
    </row>
    <row r="24" spans="1:16" ht="45.75" customHeight="1">
      <c r="A24" s="7">
        <v>12</v>
      </c>
      <c r="B24" s="8" t="s">
        <v>32</v>
      </c>
      <c r="C24" s="35" t="s">
        <v>39</v>
      </c>
      <c r="D24" s="7">
        <v>2017</v>
      </c>
      <c r="E24" s="10" t="s">
        <v>21</v>
      </c>
      <c r="F24" s="30">
        <v>960</v>
      </c>
      <c r="G24" s="31">
        <v>0.4</v>
      </c>
      <c r="H24" s="32"/>
      <c r="I24" s="32"/>
      <c r="J24" s="39">
        <f>F24-I24</f>
        <v>960</v>
      </c>
      <c r="K24" s="32"/>
      <c r="L24" s="30">
        <v>10</v>
      </c>
      <c r="M24" s="31"/>
      <c r="N24" s="26"/>
      <c r="O24" s="33" t="s">
        <v>29</v>
      </c>
      <c r="P24" s="18" t="s">
        <v>23</v>
      </c>
    </row>
    <row r="25" spans="1:16" ht="45" customHeight="1">
      <c r="A25" s="7">
        <v>13</v>
      </c>
      <c r="B25" s="8" t="s">
        <v>40</v>
      </c>
      <c r="C25" s="40" t="s">
        <v>41</v>
      </c>
      <c r="D25" s="7">
        <v>2017</v>
      </c>
      <c r="E25" s="10" t="s">
        <v>21</v>
      </c>
      <c r="F25" s="30">
        <v>8900</v>
      </c>
      <c r="G25" s="12">
        <v>2.552</v>
      </c>
      <c r="H25" s="41"/>
      <c r="I25" s="41"/>
      <c r="J25" s="39">
        <f t="shared" ref="J25:J88" si="1">F25-I25</f>
        <v>8900</v>
      </c>
      <c r="K25" s="41"/>
      <c r="L25" s="30">
        <v>8900</v>
      </c>
      <c r="M25" s="12">
        <v>2.552</v>
      </c>
      <c r="N25" s="26"/>
      <c r="O25" s="33" t="s">
        <v>29</v>
      </c>
      <c r="P25" s="18" t="s">
        <v>23</v>
      </c>
    </row>
    <row r="26" spans="1:16" ht="45" customHeight="1">
      <c r="A26" s="7">
        <v>14</v>
      </c>
      <c r="B26" s="8" t="s">
        <v>42</v>
      </c>
      <c r="C26" s="40" t="s">
        <v>43</v>
      </c>
      <c r="D26" s="7">
        <v>2017</v>
      </c>
      <c r="E26" s="10" t="s">
        <v>21</v>
      </c>
      <c r="F26" s="30">
        <v>41500</v>
      </c>
      <c r="G26" s="12">
        <v>10.9</v>
      </c>
      <c r="H26" s="41"/>
      <c r="I26" s="41"/>
      <c r="J26" s="39">
        <f t="shared" si="1"/>
        <v>41500</v>
      </c>
      <c r="K26" s="41"/>
      <c r="L26" s="30">
        <v>41500</v>
      </c>
      <c r="M26" s="12">
        <v>10.9</v>
      </c>
      <c r="N26" s="26"/>
      <c r="O26" s="33" t="s">
        <v>29</v>
      </c>
      <c r="P26" s="18" t="s">
        <v>23</v>
      </c>
    </row>
    <row r="27" spans="1:16" ht="42" customHeight="1">
      <c r="A27" s="7">
        <v>15</v>
      </c>
      <c r="B27" s="8" t="s">
        <v>44</v>
      </c>
      <c r="C27" s="35" t="s">
        <v>45</v>
      </c>
      <c r="D27" s="7">
        <v>2017</v>
      </c>
      <c r="E27" s="10" t="s">
        <v>21</v>
      </c>
      <c r="F27" s="30">
        <v>32063.3</v>
      </c>
      <c r="G27" s="12">
        <v>7.1</v>
      </c>
      <c r="H27" s="32"/>
      <c r="I27" s="32"/>
      <c r="J27" s="39">
        <f t="shared" si="1"/>
        <v>32063.3</v>
      </c>
      <c r="K27" s="32"/>
      <c r="L27" s="30">
        <f>81000-49436.7+500</f>
        <v>32063.300000000003</v>
      </c>
      <c r="M27" s="12">
        <v>7.1</v>
      </c>
      <c r="N27" s="26"/>
      <c r="O27" s="33" t="s">
        <v>29</v>
      </c>
      <c r="P27" s="18" t="s">
        <v>23</v>
      </c>
    </row>
    <row r="28" spans="1:16" ht="55.5" customHeight="1">
      <c r="A28" s="7">
        <v>16</v>
      </c>
      <c r="B28" s="8" t="s">
        <v>46</v>
      </c>
      <c r="C28" s="106" t="s">
        <v>47</v>
      </c>
      <c r="D28" s="7">
        <v>2017</v>
      </c>
      <c r="E28" s="10" t="s">
        <v>21</v>
      </c>
      <c r="F28" s="42">
        <v>38400</v>
      </c>
      <c r="G28" s="43">
        <v>8</v>
      </c>
      <c r="H28" s="23"/>
      <c r="I28" s="23"/>
      <c r="J28" s="39">
        <f t="shared" si="1"/>
        <v>38400</v>
      </c>
      <c r="K28" s="23"/>
      <c r="L28" s="42">
        <v>38400</v>
      </c>
      <c r="M28" s="43">
        <v>8</v>
      </c>
      <c r="N28" s="26"/>
      <c r="O28" s="33" t="s">
        <v>29</v>
      </c>
      <c r="P28" s="18" t="s">
        <v>23</v>
      </c>
    </row>
    <row r="29" spans="1:16" ht="51" customHeight="1">
      <c r="A29" s="7">
        <v>17</v>
      </c>
      <c r="B29" s="8" t="s">
        <v>48</v>
      </c>
      <c r="C29" s="45" t="s">
        <v>49</v>
      </c>
      <c r="D29" s="7">
        <v>2017</v>
      </c>
      <c r="E29" s="10" t="s">
        <v>21</v>
      </c>
      <c r="F29" s="30">
        <f>47800-2353.96</f>
        <v>45446.04</v>
      </c>
      <c r="G29" s="44">
        <v>14.1</v>
      </c>
      <c r="H29" s="45"/>
      <c r="I29" s="45"/>
      <c r="J29" s="39">
        <f t="shared" si="1"/>
        <v>45446.04</v>
      </c>
      <c r="K29" s="45"/>
      <c r="L29" s="30">
        <v>200</v>
      </c>
      <c r="M29" s="44"/>
      <c r="N29" s="26"/>
      <c r="O29" s="33" t="s">
        <v>29</v>
      </c>
      <c r="P29" s="18" t="s">
        <v>23</v>
      </c>
    </row>
    <row r="30" spans="1:16" ht="39.75" customHeight="1">
      <c r="A30" s="7">
        <v>18</v>
      </c>
      <c r="B30" s="8" t="s">
        <v>48</v>
      </c>
      <c r="C30" s="45" t="s">
        <v>50</v>
      </c>
      <c r="D30" s="7">
        <v>2017</v>
      </c>
      <c r="E30" s="10" t="s">
        <v>21</v>
      </c>
      <c r="F30" s="30">
        <v>37900</v>
      </c>
      <c r="G30" s="22">
        <v>10.199999999999999</v>
      </c>
      <c r="H30" s="45"/>
      <c r="I30" s="45"/>
      <c r="J30" s="39">
        <f t="shared" si="1"/>
        <v>37900</v>
      </c>
      <c r="K30" s="45"/>
      <c r="L30" s="30">
        <v>200</v>
      </c>
      <c r="M30" s="22"/>
      <c r="N30" s="26"/>
      <c r="O30" s="33" t="s">
        <v>29</v>
      </c>
      <c r="P30" s="18" t="s">
        <v>23</v>
      </c>
    </row>
    <row r="31" spans="1:16" ht="40.5" customHeight="1">
      <c r="A31" s="7">
        <v>19</v>
      </c>
      <c r="B31" s="8" t="s">
        <v>32</v>
      </c>
      <c r="C31" s="40" t="s">
        <v>51</v>
      </c>
      <c r="D31" s="7">
        <v>2017</v>
      </c>
      <c r="E31" s="10" t="s">
        <v>21</v>
      </c>
      <c r="F31" s="30">
        <v>5100</v>
      </c>
      <c r="G31" s="31">
        <v>1.5</v>
      </c>
      <c r="H31" s="23"/>
      <c r="I31" s="23"/>
      <c r="J31" s="39">
        <f t="shared" si="1"/>
        <v>5100</v>
      </c>
      <c r="K31" s="23"/>
      <c r="L31" s="30">
        <v>51</v>
      </c>
      <c r="M31" s="31"/>
      <c r="N31" s="26"/>
      <c r="O31" s="33" t="s">
        <v>29</v>
      </c>
      <c r="P31" s="18" t="s">
        <v>23</v>
      </c>
    </row>
    <row r="32" spans="1:16" ht="50.25" customHeight="1">
      <c r="A32" s="7">
        <v>20</v>
      </c>
      <c r="B32" s="8" t="s">
        <v>52</v>
      </c>
      <c r="C32" s="40" t="s">
        <v>53</v>
      </c>
      <c r="D32" s="7">
        <v>2017</v>
      </c>
      <c r="E32" s="10" t="s">
        <v>21</v>
      </c>
      <c r="F32" s="30">
        <v>1900</v>
      </c>
      <c r="G32" s="31">
        <v>0.75</v>
      </c>
      <c r="H32" s="41"/>
      <c r="I32" s="41"/>
      <c r="J32" s="39">
        <f t="shared" si="1"/>
        <v>1900</v>
      </c>
      <c r="K32" s="41"/>
      <c r="L32" s="30">
        <v>1900</v>
      </c>
      <c r="M32" s="31">
        <v>0.75</v>
      </c>
      <c r="N32" s="26"/>
      <c r="O32" s="33" t="s">
        <v>29</v>
      </c>
      <c r="P32" s="18" t="s">
        <v>23</v>
      </c>
    </row>
    <row r="33" spans="1:16" ht="48.75" customHeight="1">
      <c r="A33" s="7">
        <v>21</v>
      </c>
      <c r="B33" s="8" t="s">
        <v>19</v>
      </c>
      <c r="C33" s="40" t="s">
        <v>54</v>
      </c>
      <c r="D33" s="7">
        <v>2017</v>
      </c>
      <c r="E33" s="10" t="s">
        <v>21</v>
      </c>
      <c r="F33" s="30">
        <v>117000</v>
      </c>
      <c r="G33" s="31">
        <v>7.2</v>
      </c>
      <c r="H33" s="41"/>
      <c r="I33" s="41"/>
      <c r="J33" s="39">
        <f t="shared" si="1"/>
        <v>117000</v>
      </c>
      <c r="K33" s="41"/>
      <c r="L33" s="30">
        <v>117000</v>
      </c>
      <c r="M33" s="31">
        <v>7.2</v>
      </c>
      <c r="N33" s="26"/>
      <c r="O33" s="33" t="s">
        <v>29</v>
      </c>
      <c r="P33" s="18" t="s">
        <v>23</v>
      </c>
    </row>
    <row r="34" spans="1:16" ht="41.25" customHeight="1">
      <c r="A34" s="7">
        <v>22</v>
      </c>
      <c r="B34" s="8" t="s">
        <v>55</v>
      </c>
      <c r="C34" s="45" t="s">
        <v>56</v>
      </c>
      <c r="D34" s="7">
        <v>2017</v>
      </c>
      <c r="E34" s="10" t="s">
        <v>21</v>
      </c>
      <c r="F34" s="30">
        <v>19800</v>
      </c>
      <c r="G34" s="22">
        <v>4.7</v>
      </c>
      <c r="H34" s="45"/>
      <c r="I34" s="45"/>
      <c r="J34" s="39">
        <f t="shared" si="1"/>
        <v>19800</v>
      </c>
      <c r="K34" s="45"/>
      <c r="L34" s="30">
        <v>19800</v>
      </c>
      <c r="M34" s="22">
        <v>4.7</v>
      </c>
      <c r="N34" s="26"/>
      <c r="O34" s="33" t="s">
        <v>29</v>
      </c>
      <c r="P34" s="18" t="s">
        <v>23</v>
      </c>
    </row>
    <row r="35" spans="1:16" ht="38.25" customHeight="1">
      <c r="A35" s="7">
        <v>23</v>
      </c>
      <c r="B35" s="8" t="s">
        <v>57</v>
      </c>
      <c r="C35" s="47" t="s">
        <v>58</v>
      </c>
      <c r="D35" s="7">
        <v>2017</v>
      </c>
      <c r="E35" s="10" t="s">
        <v>21</v>
      </c>
      <c r="F35" s="30">
        <v>5100</v>
      </c>
      <c r="G35" s="46">
        <v>1.2</v>
      </c>
      <c r="H35" s="47"/>
      <c r="I35" s="47"/>
      <c r="J35" s="39">
        <f t="shared" si="1"/>
        <v>5100</v>
      </c>
      <c r="K35" s="47"/>
      <c r="L35" s="30">
        <v>51</v>
      </c>
      <c r="M35" s="46"/>
      <c r="N35" s="26"/>
      <c r="O35" s="33" t="s">
        <v>29</v>
      </c>
      <c r="P35" s="18" t="s">
        <v>23</v>
      </c>
    </row>
    <row r="36" spans="1:16" ht="43.5" customHeight="1">
      <c r="A36" s="7">
        <v>24</v>
      </c>
      <c r="B36" s="8" t="s">
        <v>59</v>
      </c>
      <c r="C36" s="107" t="s">
        <v>60</v>
      </c>
      <c r="D36" s="7">
        <v>2017</v>
      </c>
      <c r="E36" s="10" t="s">
        <v>21</v>
      </c>
      <c r="F36" s="42">
        <v>18000</v>
      </c>
      <c r="G36" s="49">
        <v>5.15</v>
      </c>
      <c r="H36" s="23"/>
      <c r="I36" s="23"/>
      <c r="J36" s="39">
        <f t="shared" si="1"/>
        <v>18000</v>
      </c>
      <c r="K36" s="23"/>
      <c r="L36" s="42">
        <v>18000</v>
      </c>
      <c r="M36" s="49">
        <v>5.15</v>
      </c>
      <c r="N36" s="26"/>
      <c r="O36" s="33" t="s">
        <v>29</v>
      </c>
      <c r="P36" s="18" t="s">
        <v>23</v>
      </c>
    </row>
    <row r="37" spans="1:16" ht="52.5" customHeight="1">
      <c r="A37" s="7">
        <v>25</v>
      </c>
      <c r="B37" s="8" t="s">
        <v>61</v>
      </c>
      <c r="C37" s="35" t="s">
        <v>62</v>
      </c>
      <c r="D37" s="7">
        <v>2017</v>
      </c>
      <c r="E37" s="10" t="s">
        <v>21</v>
      </c>
      <c r="F37" s="30">
        <v>15484</v>
      </c>
      <c r="G37" s="31">
        <v>4.2320000000000002</v>
      </c>
      <c r="H37" s="32"/>
      <c r="I37" s="32"/>
      <c r="J37" s="39">
        <f t="shared" si="1"/>
        <v>15484</v>
      </c>
      <c r="K37" s="32"/>
      <c r="L37" s="30">
        <v>15484</v>
      </c>
      <c r="M37" s="31">
        <v>4.2320000000000002</v>
      </c>
      <c r="N37" s="26"/>
      <c r="O37" s="33" t="s">
        <v>29</v>
      </c>
      <c r="P37" s="18" t="s">
        <v>23</v>
      </c>
    </row>
    <row r="38" spans="1:16" ht="55.5" customHeight="1">
      <c r="A38" s="7">
        <v>26</v>
      </c>
      <c r="B38" s="8" t="s">
        <v>32</v>
      </c>
      <c r="C38" s="35" t="s">
        <v>63</v>
      </c>
      <c r="D38" s="7">
        <v>2017</v>
      </c>
      <c r="E38" s="10" t="s">
        <v>21</v>
      </c>
      <c r="F38" s="30">
        <v>18100</v>
      </c>
      <c r="G38" s="31">
        <v>4</v>
      </c>
      <c r="H38" s="32"/>
      <c r="I38" s="32"/>
      <c r="J38" s="39">
        <f t="shared" si="1"/>
        <v>18100</v>
      </c>
      <c r="K38" s="32"/>
      <c r="L38" s="30">
        <v>181</v>
      </c>
      <c r="M38" s="31"/>
      <c r="N38" s="26"/>
      <c r="O38" s="33" t="s">
        <v>29</v>
      </c>
      <c r="P38" s="18" t="s">
        <v>23</v>
      </c>
    </row>
    <row r="39" spans="1:16" ht="40.5" customHeight="1">
      <c r="A39" s="7">
        <v>27</v>
      </c>
      <c r="B39" s="50" t="s">
        <v>64</v>
      </c>
      <c r="C39" s="108" t="s">
        <v>65</v>
      </c>
      <c r="D39" s="7">
        <v>2017</v>
      </c>
      <c r="E39" s="10" t="s">
        <v>21</v>
      </c>
      <c r="F39" s="42">
        <v>67772</v>
      </c>
      <c r="G39" s="52">
        <v>17.893000000000001</v>
      </c>
      <c r="H39" s="23"/>
      <c r="I39" s="23"/>
      <c r="J39" s="39">
        <f t="shared" si="1"/>
        <v>67772</v>
      </c>
      <c r="K39" s="23"/>
      <c r="L39" s="42">
        <f>67572+200</f>
        <v>67772</v>
      </c>
      <c r="M39" s="52">
        <v>17.893000000000001</v>
      </c>
      <c r="N39" s="26"/>
      <c r="O39" s="33" t="s">
        <v>29</v>
      </c>
      <c r="P39" s="18" t="s">
        <v>23</v>
      </c>
    </row>
    <row r="40" spans="1:16" ht="42" customHeight="1">
      <c r="A40" s="7">
        <v>28</v>
      </c>
      <c r="B40" s="8" t="s">
        <v>66</v>
      </c>
      <c r="C40" s="109" t="s">
        <v>67</v>
      </c>
      <c r="D40" s="7">
        <v>2017</v>
      </c>
      <c r="E40" s="10" t="s">
        <v>21</v>
      </c>
      <c r="F40" s="42">
        <v>9384</v>
      </c>
      <c r="G40" s="46">
        <v>2.2850000000000001</v>
      </c>
      <c r="H40" s="23"/>
      <c r="I40" s="23"/>
      <c r="J40" s="39">
        <f t="shared" si="1"/>
        <v>9384</v>
      </c>
      <c r="K40" s="23"/>
      <c r="L40" s="42">
        <v>9384</v>
      </c>
      <c r="M40" s="46">
        <v>2.2850000000000001</v>
      </c>
      <c r="N40" s="26"/>
      <c r="O40" s="33" t="s">
        <v>29</v>
      </c>
      <c r="P40" s="18" t="s">
        <v>23</v>
      </c>
    </row>
    <row r="41" spans="1:16" ht="39.75" customHeight="1">
      <c r="A41" s="7">
        <v>29</v>
      </c>
      <c r="B41" s="8" t="s">
        <v>68</v>
      </c>
      <c r="C41" s="40" t="s">
        <v>69</v>
      </c>
      <c r="D41" s="7">
        <v>2017</v>
      </c>
      <c r="E41" s="10" t="s">
        <v>21</v>
      </c>
      <c r="F41" s="30">
        <v>3000</v>
      </c>
      <c r="G41" s="44">
        <v>1</v>
      </c>
      <c r="H41" s="41"/>
      <c r="I41" s="41"/>
      <c r="J41" s="39">
        <f t="shared" si="1"/>
        <v>3000</v>
      </c>
      <c r="K41" s="41"/>
      <c r="L41" s="30">
        <v>30</v>
      </c>
      <c r="M41" s="44"/>
      <c r="N41" s="26"/>
      <c r="O41" s="33" t="s">
        <v>29</v>
      </c>
      <c r="P41" s="18" t="s">
        <v>23</v>
      </c>
    </row>
    <row r="42" spans="1:16" ht="51.75" customHeight="1">
      <c r="A42" s="7">
        <v>30</v>
      </c>
      <c r="B42" s="8" t="s">
        <v>70</v>
      </c>
      <c r="C42" s="67" t="s">
        <v>71</v>
      </c>
      <c r="D42" s="7">
        <v>2017</v>
      </c>
      <c r="E42" s="10" t="s">
        <v>21</v>
      </c>
      <c r="F42" s="30">
        <v>1500</v>
      </c>
      <c r="G42" s="44">
        <v>0.55000000000000004</v>
      </c>
      <c r="H42" s="53"/>
      <c r="I42" s="53"/>
      <c r="J42" s="39">
        <f t="shared" si="1"/>
        <v>1500</v>
      </c>
      <c r="K42" s="53"/>
      <c r="L42" s="30">
        <v>15</v>
      </c>
      <c r="M42" s="44"/>
      <c r="N42" s="26"/>
      <c r="O42" s="33" t="s">
        <v>29</v>
      </c>
      <c r="P42" s="18" t="s">
        <v>23</v>
      </c>
    </row>
    <row r="43" spans="1:16" ht="61.5" customHeight="1">
      <c r="A43" s="7">
        <v>31</v>
      </c>
      <c r="B43" s="8" t="s">
        <v>68</v>
      </c>
      <c r="C43" s="40" t="s">
        <v>72</v>
      </c>
      <c r="D43" s="7">
        <v>2017</v>
      </c>
      <c r="E43" s="10" t="s">
        <v>21</v>
      </c>
      <c r="F43" s="30">
        <v>6200</v>
      </c>
      <c r="G43" s="44">
        <v>2</v>
      </c>
      <c r="H43" s="41"/>
      <c r="I43" s="41"/>
      <c r="J43" s="39">
        <f t="shared" si="1"/>
        <v>6200</v>
      </c>
      <c r="K43" s="41"/>
      <c r="L43" s="30">
        <v>62</v>
      </c>
      <c r="M43" s="44"/>
      <c r="N43" s="26"/>
      <c r="O43" s="33" t="s">
        <v>29</v>
      </c>
      <c r="P43" s="18" t="s">
        <v>23</v>
      </c>
    </row>
    <row r="44" spans="1:16" ht="39" customHeight="1">
      <c r="A44" s="7">
        <v>32</v>
      </c>
      <c r="B44" s="8" t="s">
        <v>68</v>
      </c>
      <c r="C44" s="40" t="s">
        <v>73</v>
      </c>
      <c r="D44" s="7">
        <v>2017</v>
      </c>
      <c r="E44" s="10" t="s">
        <v>21</v>
      </c>
      <c r="F44" s="30">
        <v>6300</v>
      </c>
      <c r="G44" s="44">
        <v>2</v>
      </c>
      <c r="H44" s="41"/>
      <c r="I44" s="41"/>
      <c r="J44" s="39">
        <f t="shared" si="1"/>
        <v>6300</v>
      </c>
      <c r="K44" s="41"/>
      <c r="L44" s="30">
        <v>63</v>
      </c>
      <c r="M44" s="44"/>
      <c r="N44" s="26"/>
      <c r="O44" s="33" t="s">
        <v>29</v>
      </c>
      <c r="P44" s="18" t="s">
        <v>23</v>
      </c>
    </row>
    <row r="45" spans="1:16" ht="39.75" customHeight="1">
      <c r="A45" s="7">
        <v>33</v>
      </c>
      <c r="B45" s="8" t="s">
        <v>68</v>
      </c>
      <c r="C45" s="40" t="s">
        <v>74</v>
      </c>
      <c r="D45" s="7">
        <v>2017</v>
      </c>
      <c r="E45" s="10" t="s">
        <v>21</v>
      </c>
      <c r="F45" s="30">
        <v>7300</v>
      </c>
      <c r="G45" s="44">
        <v>2.5</v>
      </c>
      <c r="H45" s="41"/>
      <c r="I45" s="41"/>
      <c r="J45" s="39">
        <f t="shared" si="1"/>
        <v>7300</v>
      </c>
      <c r="K45" s="41"/>
      <c r="L45" s="30">
        <v>7300</v>
      </c>
      <c r="M45" s="44">
        <v>2.5</v>
      </c>
      <c r="N45" s="26"/>
      <c r="O45" s="33" t="s">
        <v>29</v>
      </c>
      <c r="P45" s="18" t="s">
        <v>23</v>
      </c>
    </row>
    <row r="46" spans="1:16" ht="50.25" customHeight="1">
      <c r="A46" s="7">
        <v>34</v>
      </c>
      <c r="B46" s="8" t="s">
        <v>68</v>
      </c>
      <c r="C46" s="40" t="s">
        <v>75</v>
      </c>
      <c r="D46" s="7">
        <v>2017</v>
      </c>
      <c r="E46" s="10" t="s">
        <v>21</v>
      </c>
      <c r="F46" s="30">
        <v>1500</v>
      </c>
      <c r="G46" s="44">
        <v>0.5</v>
      </c>
      <c r="H46" s="41"/>
      <c r="I46" s="41"/>
      <c r="J46" s="39">
        <f t="shared" si="1"/>
        <v>1500</v>
      </c>
      <c r="K46" s="41"/>
      <c r="L46" s="30">
        <v>15</v>
      </c>
      <c r="M46" s="44"/>
      <c r="N46" s="26"/>
      <c r="O46" s="33" t="s">
        <v>29</v>
      </c>
      <c r="P46" s="18" t="s">
        <v>23</v>
      </c>
    </row>
    <row r="47" spans="1:16" ht="54" customHeight="1">
      <c r="A47" s="7">
        <v>35</v>
      </c>
      <c r="B47" s="8" t="s">
        <v>32</v>
      </c>
      <c r="C47" s="35" t="s">
        <v>76</v>
      </c>
      <c r="D47" s="7">
        <v>2017</v>
      </c>
      <c r="E47" s="10" t="s">
        <v>21</v>
      </c>
      <c r="F47" s="30">
        <v>3000</v>
      </c>
      <c r="G47" s="31">
        <v>1</v>
      </c>
      <c r="H47" s="32"/>
      <c r="I47" s="32"/>
      <c r="J47" s="39">
        <f t="shared" si="1"/>
        <v>3000</v>
      </c>
      <c r="K47" s="32"/>
      <c r="L47" s="30">
        <v>3000</v>
      </c>
      <c r="M47" s="31">
        <v>1</v>
      </c>
      <c r="N47" s="26"/>
      <c r="O47" s="33" t="s">
        <v>29</v>
      </c>
      <c r="P47" s="18" t="s">
        <v>23</v>
      </c>
    </row>
    <row r="48" spans="1:16" ht="67.5" customHeight="1">
      <c r="A48" s="7">
        <v>36</v>
      </c>
      <c r="B48" s="8" t="s">
        <v>32</v>
      </c>
      <c r="C48" s="35" t="s">
        <v>77</v>
      </c>
      <c r="D48" s="7">
        <v>2017</v>
      </c>
      <c r="E48" s="10" t="s">
        <v>21</v>
      </c>
      <c r="F48" s="30">
        <v>1350</v>
      </c>
      <c r="G48" s="31">
        <v>0.55000000000000004</v>
      </c>
      <c r="H48" s="32"/>
      <c r="I48" s="32"/>
      <c r="J48" s="39">
        <f t="shared" si="1"/>
        <v>1350</v>
      </c>
      <c r="K48" s="32"/>
      <c r="L48" s="30">
        <v>1350</v>
      </c>
      <c r="M48" s="31">
        <v>0.55000000000000004</v>
      </c>
      <c r="N48" s="26"/>
      <c r="O48" s="33" t="s">
        <v>29</v>
      </c>
      <c r="P48" s="18" t="s">
        <v>23</v>
      </c>
    </row>
    <row r="49" spans="1:16" ht="42.75" customHeight="1">
      <c r="A49" s="7">
        <v>37</v>
      </c>
      <c r="B49" s="8" t="s">
        <v>32</v>
      </c>
      <c r="C49" s="35" t="s">
        <v>78</v>
      </c>
      <c r="D49" s="7">
        <v>2017</v>
      </c>
      <c r="E49" s="10" t="s">
        <v>21</v>
      </c>
      <c r="F49" s="30">
        <v>2401</v>
      </c>
      <c r="G49" s="31">
        <v>0.98</v>
      </c>
      <c r="H49" s="32"/>
      <c r="I49" s="32"/>
      <c r="J49" s="39">
        <f t="shared" si="1"/>
        <v>2401</v>
      </c>
      <c r="K49" s="32"/>
      <c r="L49" s="30">
        <v>2401</v>
      </c>
      <c r="M49" s="31">
        <v>0.98</v>
      </c>
      <c r="N49" s="26"/>
      <c r="O49" s="33" t="s">
        <v>29</v>
      </c>
      <c r="P49" s="18" t="s">
        <v>23</v>
      </c>
    </row>
    <row r="50" spans="1:16" ht="39" customHeight="1">
      <c r="A50" s="7">
        <v>38</v>
      </c>
      <c r="B50" s="8" t="s">
        <v>79</v>
      </c>
      <c r="C50" s="40" t="s">
        <v>80</v>
      </c>
      <c r="D50" s="7">
        <v>2017</v>
      </c>
      <c r="E50" s="10" t="s">
        <v>21</v>
      </c>
      <c r="F50" s="30">
        <v>9400</v>
      </c>
      <c r="G50" s="12">
        <v>3.05</v>
      </c>
      <c r="H50" s="41"/>
      <c r="I50" s="41"/>
      <c r="J50" s="39">
        <f t="shared" si="1"/>
        <v>9400</v>
      </c>
      <c r="K50" s="41"/>
      <c r="L50" s="30">
        <v>9400</v>
      </c>
      <c r="M50" s="12">
        <v>3.05</v>
      </c>
      <c r="N50" s="26"/>
      <c r="O50" s="33" t="s">
        <v>29</v>
      </c>
      <c r="P50" s="18" t="s">
        <v>23</v>
      </c>
    </row>
    <row r="51" spans="1:16" ht="42" customHeight="1">
      <c r="A51" s="7">
        <v>39</v>
      </c>
      <c r="B51" s="8" t="s">
        <v>81</v>
      </c>
      <c r="C51" s="35" t="s">
        <v>82</v>
      </c>
      <c r="D51" s="7">
        <v>2017</v>
      </c>
      <c r="E51" s="10" t="s">
        <v>21</v>
      </c>
      <c r="F51" s="30">
        <v>1200</v>
      </c>
      <c r="G51" s="46">
        <v>0.35</v>
      </c>
      <c r="H51" s="32"/>
      <c r="I51" s="32"/>
      <c r="J51" s="39">
        <f t="shared" si="1"/>
        <v>1200</v>
      </c>
      <c r="K51" s="32"/>
      <c r="L51" s="30">
        <v>1200</v>
      </c>
      <c r="M51" s="46">
        <v>0.35</v>
      </c>
      <c r="N51" s="26"/>
      <c r="O51" s="33" t="s">
        <v>29</v>
      </c>
      <c r="P51" s="18" t="s">
        <v>23</v>
      </c>
    </row>
    <row r="52" spans="1:16" ht="77.25" customHeight="1">
      <c r="A52" s="7">
        <v>40</v>
      </c>
      <c r="B52" s="8" t="s">
        <v>81</v>
      </c>
      <c r="C52" s="35" t="s">
        <v>83</v>
      </c>
      <c r="D52" s="7">
        <v>2017</v>
      </c>
      <c r="E52" s="10" t="s">
        <v>21</v>
      </c>
      <c r="F52" s="30">
        <v>2900</v>
      </c>
      <c r="G52" s="46">
        <v>0.75</v>
      </c>
      <c r="H52" s="32"/>
      <c r="I52" s="32"/>
      <c r="J52" s="39">
        <f t="shared" si="1"/>
        <v>2900</v>
      </c>
      <c r="K52" s="32"/>
      <c r="L52" s="30">
        <v>2900</v>
      </c>
      <c r="M52" s="46">
        <v>0.75</v>
      </c>
      <c r="N52" s="26"/>
      <c r="O52" s="33" t="s">
        <v>29</v>
      </c>
      <c r="P52" s="18" t="s">
        <v>23</v>
      </c>
    </row>
    <row r="53" spans="1:16" ht="84" customHeight="1">
      <c r="A53" s="7">
        <v>41</v>
      </c>
      <c r="B53" s="8" t="s">
        <v>81</v>
      </c>
      <c r="C53" s="54" t="s">
        <v>84</v>
      </c>
      <c r="D53" s="7">
        <v>2017</v>
      </c>
      <c r="E53" s="10" t="s">
        <v>21</v>
      </c>
      <c r="F53" s="30">
        <v>3500</v>
      </c>
      <c r="G53" s="46">
        <v>1</v>
      </c>
      <c r="H53" s="55"/>
      <c r="I53" s="55"/>
      <c r="J53" s="39">
        <f t="shared" si="1"/>
        <v>3500</v>
      </c>
      <c r="K53" s="55"/>
      <c r="L53" s="30">
        <v>3500</v>
      </c>
      <c r="M53" s="46">
        <v>1</v>
      </c>
      <c r="N53" s="26"/>
      <c r="O53" s="33" t="s">
        <v>29</v>
      </c>
      <c r="P53" s="18" t="s">
        <v>23</v>
      </c>
    </row>
    <row r="54" spans="1:16" ht="39.75" customHeight="1">
      <c r="A54" s="7">
        <v>42</v>
      </c>
      <c r="B54" s="8" t="s">
        <v>68</v>
      </c>
      <c r="C54" s="40" t="s">
        <v>85</v>
      </c>
      <c r="D54" s="7">
        <v>2017</v>
      </c>
      <c r="E54" s="10" t="s">
        <v>21</v>
      </c>
      <c r="F54" s="30">
        <v>1500</v>
      </c>
      <c r="G54" s="44">
        <v>0.5</v>
      </c>
      <c r="H54" s="41"/>
      <c r="I54" s="41"/>
      <c r="J54" s="39">
        <f t="shared" si="1"/>
        <v>1500</v>
      </c>
      <c r="K54" s="41"/>
      <c r="L54" s="30">
        <v>15</v>
      </c>
      <c r="M54" s="44"/>
      <c r="N54" s="26"/>
      <c r="O54" s="33" t="s">
        <v>29</v>
      </c>
      <c r="P54" s="18" t="s">
        <v>23</v>
      </c>
    </row>
    <row r="55" spans="1:16" ht="50.25" customHeight="1">
      <c r="A55" s="7">
        <v>43</v>
      </c>
      <c r="B55" s="8" t="s">
        <v>57</v>
      </c>
      <c r="C55" s="47" t="s">
        <v>86</v>
      </c>
      <c r="D55" s="7">
        <v>2017</v>
      </c>
      <c r="E55" s="10" t="s">
        <v>21</v>
      </c>
      <c r="F55" s="30">
        <v>5100</v>
      </c>
      <c r="G55" s="46">
        <v>1.7</v>
      </c>
      <c r="H55" s="47"/>
      <c r="I55" s="47"/>
      <c r="J55" s="39">
        <f t="shared" si="1"/>
        <v>5100</v>
      </c>
      <c r="K55" s="47"/>
      <c r="L55" s="30">
        <v>5100</v>
      </c>
      <c r="M55" s="46">
        <v>1.7</v>
      </c>
      <c r="N55" s="26"/>
      <c r="O55" s="33" t="s">
        <v>29</v>
      </c>
      <c r="P55" s="18" t="s">
        <v>23</v>
      </c>
    </row>
    <row r="56" spans="1:16" ht="42.75" customHeight="1">
      <c r="A56" s="7">
        <v>44</v>
      </c>
      <c r="B56" s="8" t="s">
        <v>57</v>
      </c>
      <c r="C56" s="56" t="s">
        <v>87</v>
      </c>
      <c r="D56" s="7">
        <v>2017</v>
      </c>
      <c r="E56" s="10" t="s">
        <v>21</v>
      </c>
      <c r="F56" s="30">
        <v>6250</v>
      </c>
      <c r="G56" s="46">
        <v>2.1</v>
      </c>
      <c r="H56" s="56"/>
      <c r="I56" s="56"/>
      <c r="J56" s="39">
        <f t="shared" si="1"/>
        <v>6250</v>
      </c>
      <c r="K56" s="56"/>
      <c r="L56" s="30">
        <v>6250</v>
      </c>
      <c r="M56" s="46">
        <v>2.1</v>
      </c>
      <c r="N56" s="26"/>
      <c r="O56" s="33" t="s">
        <v>29</v>
      </c>
      <c r="P56" s="18" t="s">
        <v>23</v>
      </c>
    </row>
    <row r="57" spans="1:16" ht="66" customHeight="1">
      <c r="A57" s="7">
        <v>45</v>
      </c>
      <c r="B57" s="8" t="s">
        <v>57</v>
      </c>
      <c r="C57" s="47" t="s">
        <v>88</v>
      </c>
      <c r="D57" s="7">
        <v>2017</v>
      </c>
      <c r="E57" s="10" t="s">
        <v>21</v>
      </c>
      <c r="F57" s="30">
        <v>4500</v>
      </c>
      <c r="G57" s="46">
        <v>1.5</v>
      </c>
      <c r="H57" s="47"/>
      <c r="I57" s="47"/>
      <c r="J57" s="39">
        <f t="shared" si="1"/>
        <v>4500</v>
      </c>
      <c r="K57" s="47"/>
      <c r="L57" s="30">
        <v>4500</v>
      </c>
      <c r="M57" s="46">
        <v>1.5</v>
      </c>
      <c r="N57" s="26"/>
      <c r="O57" s="33" t="s">
        <v>29</v>
      </c>
      <c r="P57" s="18" t="s">
        <v>23</v>
      </c>
    </row>
    <row r="58" spans="1:16" ht="42.75" customHeight="1">
      <c r="A58" s="7">
        <v>46</v>
      </c>
      <c r="B58" s="8" t="s">
        <v>89</v>
      </c>
      <c r="C58" s="35" t="s">
        <v>90</v>
      </c>
      <c r="D58" s="7">
        <v>2017</v>
      </c>
      <c r="E58" s="10" t="s">
        <v>21</v>
      </c>
      <c r="F58" s="30">
        <v>8494.5</v>
      </c>
      <c r="G58" s="31">
        <v>3</v>
      </c>
      <c r="H58" s="32"/>
      <c r="I58" s="32"/>
      <c r="J58" s="39">
        <f t="shared" si="1"/>
        <v>8494.5</v>
      </c>
      <c r="K58" s="32"/>
      <c r="L58" s="30">
        <v>8494.5</v>
      </c>
      <c r="M58" s="31">
        <v>3</v>
      </c>
      <c r="N58" s="26"/>
      <c r="O58" s="33" t="s">
        <v>29</v>
      </c>
      <c r="P58" s="18" t="s">
        <v>23</v>
      </c>
    </row>
    <row r="59" spans="1:16" ht="39" customHeight="1">
      <c r="A59" s="7">
        <v>47</v>
      </c>
      <c r="B59" s="8" t="s">
        <v>48</v>
      </c>
      <c r="C59" s="45" t="s">
        <v>91</v>
      </c>
      <c r="D59" s="7">
        <v>2017</v>
      </c>
      <c r="E59" s="10" t="s">
        <v>21</v>
      </c>
      <c r="F59" s="30">
        <v>10000</v>
      </c>
      <c r="G59" s="44">
        <v>2.74</v>
      </c>
      <c r="H59" s="45"/>
      <c r="I59" s="45"/>
      <c r="J59" s="39">
        <f t="shared" si="1"/>
        <v>10000</v>
      </c>
      <c r="K59" s="45"/>
      <c r="L59" s="30">
        <v>10000</v>
      </c>
      <c r="M59" s="44">
        <v>2.74</v>
      </c>
      <c r="N59" s="26"/>
      <c r="O59" s="33" t="s">
        <v>29</v>
      </c>
      <c r="P59" s="18" t="s">
        <v>23</v>
      </c>
    </row>
    <row r="60" spans="1:16" ht="39" customHeight="1">
      <c r="A60" s="7">
        <v>48</v>
      </c>
      <c r="B60" s="8" t="s">
        <v>48</v>
      </c>
      <c r="C60" s="45" t="s">
        <v>92</v>
      </c>
      <c r="D60" s="7">
        <v>2017</v>
      </c>
      <c r="E60" s="10" t="s">
        <v>21</v>
      </c>
      <c r="F60" s="30">
        <v>11900</v>
      </c>
      <c r="G60" s="22">
        <v>3.94</v>
      </c>
      <c r="H60" s="45"/>
      <c r="I60" s="45"/>
      <c r="J60" s="39">
        <f t="shared" si="1"/>
        <v>11900</v>
      </c>
      <c r="K60" s="45"/>
      <c r="L60" s="30">
        <v>119</v>
      </c>
      <c r="M60" s="22"/>
      <c r="N60" s="26"/>
      <c r="O60" s="33" t="s">
        <v>29</v>
      </c>
      <c r="P60" s="18" t="s">
        <v>23</v>
      </c>
    </row>
    <row r="61" spans="1:16" ht="39.75" customHeight="1">
      <c r="A61" s="7">
        <v>49</v>
      </c>
      <c r="B61" s="8" t="s">
        <v>48</v>
      </c>
      <c r="C61" s="45" t="s">
        <v>93</v>
      </c>
      <c r="D61" s="7">
        <v>2017</v>
      </c>
      <c r="E61" s="10" t="s">
        <v>21</v>
      </c>
      <c r="F61" s="30">
        <v>4400</v>
      </c>
      <c r="G61" s="22">
        <v>1.06</v>
      </c>
      <c r="H61" s="45"/>
      <c r="I61" s="45"/>
      <c r="J61" s="39">
        <f t="shared" si="1"/>
        <v>4400</v>
      </c>
      <c r="K61" s="45"/>
      <c r="L61" s="30">
        <v>44</v>
      </c>
      <c r="M61" s="22"/>
      <c r="N61" s="26"/>
      <c r="O61" s="33" t="s">
        <v>29</v>
      </c>
      <c r="P61" s="18" t="s">
        <v>23</v>
      </c>
    </row>
    <row r="62" spans="1:16" ht="39" customHeight="1">
      <c r="A62" s="7">
        <v>50</v>
      </c>
      <c r="B62" s="8" t="s">
        <v>48</v>
      </c>
      <c r="C62" s="57" t="s">
        <v>94</v>
      </c>
      <c r="D62" s="7">
        <v>2017</v>
      </c>
      <c r="E62" s="10" t="s">
        <v>21</v>
      </c>
      <c r="F62" s="30">
        <v>9100</v>
      </c>
      <c r="G62" s="22">
        <v>2.4700000000000002</v>
      </c>
      <c r="H62" s="57"/>
      <c r="I62" s="57"/>
      <c r="J62" s="39">
        <f t="shared" si="1"/>
        <v>9100</v>
      </c>
      <c r="K62" s="57"/>
      <c r="L62" s="30">
        <v>9100</v>
      </c>
      <c r="M62" s="22">
        <v>2.4700000000000002</v>
      </c>
      <c r="N62" s="26"/>
      <c r="O62" s="33" t="s">
        <v>29</v>
      </c>
      <c r="P62" s="18" t="s">
        <v>23</v>
      </c>
    </row>
    <row r="63" spans="1:16" ht="42.75" customHeight="1">
      <c r="A63" s="7">
        <v>51</v>
      </c>
      <c r="B63" s="8" t="s">
        <v>48</v>
      </c>
      <c r="C63" s="45" t="s">
        <v>95</v>
      </c>
      <c r="D63" s="7">
        <v>2017</v>
      </c>
      <c r="E63" s="10" t="s">
        <v>21</v>
      </c>
      <c r="F63" s="30">
        <v>23400</v>
      </c>
      <c r="G63" s="22">
        <v>7.3</v>
      </c>
      <c r="H63" s="45"/>
      <c r="I63" s="45"/>
      <c r="J63" s="39">
        <f t="shared" si="1"/>
        <v>23400</v>
      </c>
      <c r="K63" s="45"/>
      <c r="L63" s="30">
        <v>23400</v>
      </c>
      <c r="M63" s="22">
        <v>7.3</v>
      </c>
      <c r="N63" s="26"/>
      <c r="O63" s="33" t="s">
        <v>29</v>
      </c>
      <c r="P63" s="18" t="s">
        <v>23</v>
      </c>
    </row>
    <row r="64" spans="1:16" ht="42" customHeight="1">
      <c r="A64" s="7">
        <v>52</v>
      </c>
      <c r="B64" s="8" t="s">
        <v>48</v>
      </c>
      <c r="C64" s="45" t="s">
        <v>96</v>
      </c>
      <c r="D64" s="7">
        <v>2017</v>
      </c>
      <c r="E64" s="10" t="s">
        <v>21</v>
      </c>
      <c r="F64" s="30">
        <v>3000</v>
      </c>
      <c r="G64" s="22">
        <v>1</v>
      </c>
      <c r="H64" s="45"/>
      <c r="I64" s="45"/>
      <c r="J64" s="39">
        <f t="shared" si="1"/>
        <v>3000</v>
      </c>
      <c r="K64" s="45"/>
      <c r="L64" s="30">
        <v>30</v>
      </c>
      <c r="M64" s="22"/>
      <c r="N64" s="26"/>
      <c r="O64" s="33" t="s">
        <v>29</v>
      </c>
      <c r="P64" s="18" t="s">
        <v>23</v>
      </c>
    </row>
    <row r="65" spans="1:16" ht="39" customHeight="1">
      <c r="A65" s="7">
        <v>53</v>
      </c>
      <c r="B65" s="8" t="s">
        <v>48</v>
      </c>
      <c r="C65" s="45" t="s">
        <v>97</v>
      </c>
      <c r="D65" s="7">
        <v>2017</v>
      </c>
      <c r="E65" s="10" t="s">
        <v>21</v>
      </c>
      <c r="F65" s="30">
        <v>2600</v>
      </c>
      <c r="G65" s="44">
        <v>1</v>
      </c>
      <c r="H65" s="45"/>
      <c r="I65" s="45"/>
      <c r="J65" s="39">
        <f t="shared" si="1"/>
        <v>2600</v>
      </c>
      <c r="K65" s="45"/>
      <c r="L65" s="30">
        <v>26</v>
      </c>
      <c r="M65" s="44"/>
      <c r="N65" s="26"/>
      <c r="O65" s="33" t="s">
        <v>29</v>
      </c>
      <c r="P65" s="18" t="s">
        <v>23</v>
      </c>
    </row>
    <row r="66" spans="1:16" ht="42.75" customHeight="1">
      <c r="A66" s="7">
        <v>54</v>
      </c>
      <c r="B66" s="8" t="s">
        <v>48</v>
      </c>
      <c r="C66" s="45" t="s">
        <v>98</v>
      </c>
      <c r="D66" s="7">
        <v>2017</v>
      </c>
      <c r="E66" s="10" t="s">
        <v>21</v>
      </c>
      <c r="F66" s="30">
        <v>1500</v>
      </c>
      <c r="G66" s="22">
        <v>0.5</v>
      </c>
      <c r="H66" s="45"/>
      <c r="I66" s="45"/>
      <c r="J66" s="39">
        <f t="shared" si="1"/>
        <v>1500</v>
      </c>
      <c r="K66" s="45"/>
      <c r="L66" s="30">
        <v>15</v>
      </c>
      <c r="M66" s="22"/>
      <c r="N66" s="26"/>
      <c r="O66" s="33" t="s">
        <v>29</v>
      </c>
      <c r="P66" s="18" t="s">
        <v>23</v>
      </c>
    </row>
    <row r="67" spans="1:16" ht="41.25" customHeight="1">
      <c r="A67" s="7">
        <v>55</v>
      </c>
      <c r="B67" s="8" t="s">
        <v>66</v>
      </c>
      <c r="C67" s="109" t="s">
        <v>99</v>
      </c>
      <c r="D67" s="7">
        <v>2017</v>
      </c>
      <c r="E67" s="10" t="s">
        <v>21</v>
      </c>
      <c r="F67" s="42">
        <v>3672</v>
      </c>
      <c r="G67" s="46">
        <v>0.9</v>
      </c>
      <c r="H67" s="23"/>
      <c r="I67" s="23"/>
      <c r="J67" s="39">
        <f t="shared" si="1"/>
        <v>3672</v>
      </c>
      <c r="K67" s="23"/>
      <c r="L67" s="42">
        <v>3672</v>
      </c>
      <c r="M67" s="46">
        <v>0.9</v>
      </c>
      <c r="N67" s="26"/>
      <c r="O67" s="33" t="s">
        <v>29</v>
      </c>
      <c r="P67" s="18" t="s">
        <v>23</v>
      </c>
    </row>
    <row r="68" spans="1:16" ht="39" customHeight="1">
      <c r="A68" s="7">
        <v>56</v>
      </c>
      <c r="B68" s="8" t="s">
        <v>66</v>
      </c>
      <c r="C68" s="109" t="s">
        <v>100</v>
      </c>
      <c r="D68" s="7">
        <v>2017</v>
      </c>
      <c r="E68" s="10" t="s">
        <v>21</v>
      </c>
      <c r="F68" s="42">
        <v>3060</v>
      </c>
      <c r="G68" s="46">
        <v>0.75</v>
      </c>
      <c r="H68" s="23"/>
      <c r="I68" s="23"/>
      <c r="J68" s="39">
        <f t="shared" si="1"/>
        <v>3060</v>
      </c>
      <c r="K68" s="23"/>
      <c r="L68" s="42">
        <v>3060</v>
      </c>
      <c r="M68" s="46">
        <v>0.75</v>
      </c>
      <c r="N68" s="26"/>
      <c r="O68" s="33" t="s">
        <v>29</v>
      </c>
      <c r="P68" s="18" t="s">
        <v>23</v>
      </c>
    </row>
    <row r="69" spans="1:16" ht="130.5" customHeight="1">
      <c r="A69" s="7">
        <v>57</v>
      </c>
      <c r="B69" s="8" t="s">
        <v>66</v>
      </c>
      <c r="C69" s="54" t="s">
        <v>101</v>
      </c>
      <c r="D69" s="7">
        <v>2017</v>
      </c>
      <c r="E69" s="10" t="s">
        <v>21</v>
      </c>
      <c r="F69" s="30">
        <v>12000</v>
      </c>
      <c r="G69" s="46">
        <v>2.0030000000000001</v>
      </c>
      <c r="H69" s="54"/>
      <c r="I69" s="54"/>
      <c r="J69" s="39">
        <f t="shared" si="1"/>
        <v>12000</v>
      </c>
      <c r="K69" s="54"/>
      <c r="L69" s="30">
        <v>12000</v>
      </c>
      <c r="M69" s="46">
        <v>2.0030000000000001</v>
      </c>
      <c r="N69" s="26"/>
      <c r="O69" s="33" t="s">
        <v>29</v>
      </c>
      <c r="P69" s="18" t="s">
        <v>23</v>
      </c>
    </row>
    <row r="70" spans="1:16" ht="53.25" customHeight="1">
      <c r="A70" s="7">
        <v>58</v>
      </c>
      <c r="B70" s="8" t="s">
        <v>66</v>
      </c>
      <c r="C70" s="109" t="s">
        <v>102</v>
      </c>
      <c r="D70" s="7">
        <v>2017</v>
      </c>
      <c r="E70" s="10" t="s">
        <v>21</v>
      </c>
      <c r="F70" s="42">
        <v>2856</v>
      </c>
      <c r="G70" s="46">
        <v>0.7</v>
      </c>
      <c r="H70" s="23"/>
      <c r="I70" s="23"/>
      <c r="J70" s="39">
        <f t="shared" si="1"/>
        <v>2856</v>
      </c>
      <c r="K70" s="23"/>
      <c r="L70" s="42">
        <v>2856</v>
      </c>
      <c r="M70" s="46">
        <v>0.7</v>
      </c>
      <c r="N70" s="26"/>
      <c r="O70" s="33" t="s">
        <v>29</v>
      </c>
      <c r="P70" s="18" t="s">
        <v>23</v>
      </c>
    </row>
    <row r="71" spans="1:16" ht="46.5" customHeight="1">
      <c r="A71" s="7">
        <v>59</v>
      </c>
      <c r="B71" s="8" t="s">
        <v>66</v>
      </c>
      <c r="C71" s="109" t="s">
        <v>103</v>
      </c>
      <c r="D71" s="7">
        <v>2017</v>
      </c>
      <c r="E71" s="10" t="s">
        <v>21</v>
      </c>
      <c r="F71" s="42">
        <v>6936</v>
      </c>
      <c r="G71" s="46">
        <v>1.7</v>
      </c>
      <c r="H71" s="23"/>
      <c r="I71" s="23"/>
      <c r="J71" s="39">
        <f t="shared" si="1"/>
        <v>6936</v>
      </c>
      <c r="K71" s="23"/>
      <c r="L71" s="42">
        <v>6936</v>
      </c>
      <c r="M71" s="46">
        <v>1.7</v>
      </c>
      <c r="N71" s="26"/>
      <c r="O71" s="33" t="s">
        <v>29</v>
      </c>
      <c r="P71" s="18" t="s">
        <v>23</v>
      </c>
    </row>
    <row r="72" spans="1:16" ht="53.25" customHeight="1">
      <c r="A72" s="7">
        <v>60</v>
      </c>
      <c r="B72" s="8" t="s">
        <v>32</v>
      </c>
      <c r="C72" s="35" t="s">
        <v>104</v>
      </c>
      <c r="D72" s="7">
        <v>2017</v>
      </c>
      <c r="E72" s="10" t="s">
        <v>21</v>
      </c>
      <c r="F72" s="30">
        <v>6400</v>
      </c>
      <c r="G72" s="31">
        <v>2.2999999999999998</v>
      </c>
      <c r="H72" s="32"/>
      <c r="I72" s="32"/>
      <c r="J72" s="39">
        <f t="shared" si="1"/>
        <v>6400</v>
      </c>
      <c r="K72" s="32"/>
      <c r="L72" s="30">
        <v>6400</v>
      </c>
      <c r="M72" s="31">
        <v>2.2999999999999998</v>
      </c>
      <c r="N72" s="26"/>
      <c r="O72" s="33" t="s">
        <v>29</v>
      </c>
      <c r="P72" s="18" t="s">
        <v>23</v>
      </c>
    </row>
    <row r="73" spans="1:16" ht="45" customHeight="1">
      <c r="A73" s="7">
        <v>61</v>
      </c>
      <c r="B73" s="8" t="s">
        <v>105</v>
      </c>
      <c r="C73" s="54" t="s">
        <v>106</v>
      </c>
      <c r="D73" s="7">
        <v>2017</v>
      </c>
      <c r="E73" s="10" t="s">
        <v>21</v>
      </c>
      <c r="F73" s="30">
        <v>4380</v>
      </c>
      <c r="G73" s="46">
        <v>1.6</v>
      </c>
      <c r="H73" s="54"/>
      <c r="I73" s="54"/>
      <c r="J73" s="39">
        <f t="shared" si="1"/>
        <v>4380</v>
      </c>
      <c r="K73" s="54"/>
      <c r="L73" s="30">
        <v>4380</v>
      </c>
      <c r="M73" s="46">
        <v>1.6</v>
      </c>
      <c r="N73" s="26"/>
      <c r="O73" s="33" t="s">
        <v>29</v>
      </c>
      <c r="P73" s="18" t="s">
        <v>23</v>
      </c>
    </row>
    <row r="74" spans="1:16" ht="50.25" customHeight="1">
      <c r="A74" s="7">
        <v>62</v>
      </c>
      <c r="B74" s="8" t="s">
        <v>105</v>
      </c>
      <c r="C74" s="45" t="s">
        <v>107</v>
      </c>
      <c r="D74" s="7">
        <v>2017</v>
      </c>
      <c r="E74" s="10" t="s">
        <v>21</v>
      </c>
      <c r="F74" s="30">
        <v>36000</v>
      </c>
      <c r="G74" s="44">
        <v>12</v>
      </c>
      <c r="H74" s="45"/>
      <c r="I74" s="45"/>
      <c r="J74" s="39">
        <f t="shared" si="1"/>
        <v>36000</v>
      </c>
      <c r="K74" s="45"/>
      <c r="L74" s="30">
        <v>36000</v>
      </c>
      <c r="M74" s="44">
        <v>12</v>
      </c>
      <c r="N74" s="26"/>
      <c r="O74" s="33" t="s">
        <v>29</v>
      </c>
      <c r="P74" s="18" t="s">
        <v>23</v>
      </c>
    </row>
    <row r="75" spans="1:16" ht="78" customHeight="1">
      <c r="A75" s="7">
        <v>63</v>
      </c>
      <c r="B75" s="8" t="s">
        <v>105</v>
      </c>
      <c r="C75" s="109" t="s">
        <v>108</v>
      </c>
      <c r="D75" s="7">
        <v>2017</v>
      </c>
      <c r="E75" s="10" t="s">
        <v>21</v>
      </c>
      <c r="F75" s="42">
        <v>28900</v>
      </c>
      <c r="G75" s="43">
        <v>8</v>
      </c>
      <c r="H75" s="23"/>
      <c r="I75" s="23"/>
      <c r="J75" s="39">
        <f t="shared" si="1"/>
        <v>28900</v>
      </c>
      <c r="K75" s="23"/>
      <c r="L75" s="42">
        <f>38400-9500</f>
        <v>28900</v>
      </c>
      <c r="M75" s="43">
        <v>8</v>
      </c>
      <c r="N75" s="26"/>
      <c r="O75" s="33" t="s">
        <v>29</v>
      </c>
      <c r="P75" s="18" t="s">
        <v>23</v>
      </c>
    </row>
    <row r="76" spans="1:16" ht="51.75" customHeight="1">
      <c r="A76" s="7">
        <v>64</v>
      </c>
      <c r="B76" s="8" t="s">
        <v>105</v>
      </c>
      <c r="C76" s="45" t="s">
        <v>109</v>
      </c>
      <c r="D76" s="7">
        <v>2017</v>
      </c>
      <c r="E76" s="10" t="s">
        <v>21</v>
      </c>
      <c r="F76" s="30">
        <v>8900</v>
      </c>
      <c r="G76" s="44">
        <v>3</v>
      </c>
      <c r="H76" s="45"/>
      <c r="I76" s="45"/>
      <c r="J76" s="39">
        <f t="shared" si="1"/>
        <v>8900</v>
      </c>
      <c r="K76" s="45"/>
      <c r="L76" s="30">
        <v>8900</v>
      </c>
      <c r="M76" s="44">
        <v>3</v>
      </c>
      <c r="N76" s="26"/>
      <c r="O76" s="33" t="s">
        <v>29</v>
      </c>
      <c r="P76" s="18" t="s">
        <v>23</v>
      </c>
    </row>
    <row r="77" spans="1:16" ht="41.25" customHeight="1">
      <c r="A77" s="7">
        <v>65</v>
      </c>
      <c r="B77" s="8" t="s">
        <v>105</v>
      </c>
      <c r="C77" s="109" t="s">
        <v>110</v>
      </c>
      <c r="D77" s="7">
        <v>2017</v>
      </c>
      <c r="E77" s="10" t="s">
        <v>21</v>
      </c>
      <c r="F77" s="42">
        <v>12400</v>
      </c>
      <c r="G77" s="43">
        <v>3</v>
      </c>
      <c r="H77" s="23"/>
      <c r="I77" s="23"/>
      <c r="J77" s="39">
        <f t="shared" si="1"/>
        <v>12400</v>
      </c>
      <c r="K77" s="23"/>
      <c r="L77" s="42">
        <v>12400</v>
      </c>
      <c r="M77" s="43">
        <v>3</v>
      </c>
      <c r="N77" s="26"/>
      <c r="O77" s="33" t="s">
        <v>29</v>
      </c>
      <c r="P77" s="18" t="s">
        <v>23</v>
      </c>
    </row>
    <row r="78" spans="1:16" ht="53.25" customHeight="1">
      <c r="A78" s="7">
        <v>66</v>
      </c>
      <c r="B78" s="8" t="s">
        <v>111</v>
      </c>
      <c r="C78" s="35" t="s">
        <v>112</v>
      </c>
      <c r="D78" s="7">
        <v>2017</v>
      </c>
      <c r="E78" s="10" t="s">
        <v>21</v>
      </c>
      <c r="F78" s="30">
        <v>5200</v>
      </c>
      <c r="G78" s="31">
        <v>1.7050000000000001</v>
      </c>
      <c r="H78" s="32"/>
      <c r="I78" s="32"/>
      <c r="J78" s="39">
        <f t="shared" si="1"/>
        <v>5200</v>
      </c>
      <c r="K78" s="32"/>
      <c r="L78" s="30">
        <v>5200</v>
      </c>
      <c r="M78" s="31">
        <v>1.7050000000000001</v>
      </c>
      <c r="N78" s="26"/>
      <c r="O78" s="33" t="s">
        <v>29</v>
      </c>
      <c r="P78" s="18" t="s">
        <v>23</v>
      </c>
    </row>
    <row r="79" spans="1:16" ht="38.25" customHeight="1">
      <c r="A79" s="7">
        <v>67</v>
      </c>
      <c r="B79" s="8" t="s">
        <v>111</v>
      </c>
      <c r="C79" s="35" t="s">
        <v>113</v>
      </c>
      <c r="D79" s="7">
        <v>2017</v>
      </c>
      <c r="E79" s="10" t="s">
        <v>21</v>
      </c>
      <c r="F79" s="30">
        <v>900</v>
      </c>
      <c r="G79" s="31">
        <v>0.3</v>
      </c>
      <c r="H79" s="32"/>
      <c r="I79" s="32"/>
      <c r="J79" s="39">
        <f t="shared" si="1"/>
        <v>900</v>
      </c>
      <c r="K79" s="32"/>
      <c r="L79" s="30">
        <v>10</v>
      </c>
      <c r="M79" s="31"/>
      <c r="N79" s="26"/>
      <c r="O79" s="33" t="s">
        <v>29</v>
      </c>
      <c r="P79" s="18" t="s">
        <v>23</v>
      </c>
    </row>
    <row r="80" spans="1:16" ht="39.75" customHeight="1">
      <c r="A80" s="7">
        <v>68</v>
      </c>
      <c r="B80" s="8" t="s">
        <v>70</v>
      </c>
      <c r="C80" s="35" t="s">
        <v>114</v>
      </c>
      <c r="D80" s="7">
        <v>2017</v>
      </c>
      <c r="E80" s="10" t="s">
        <v>21</v>
      </c>
      <c r="F80" s="30">
        <v>3100</v>
      </c>
      <c r="G80" s="46">
        <v>1.2</v>
      </c>
      <c r="H80" s="32"/>
      <c r="I80" s="32"/>
      <c r="J80" s="39">
        <f t="shared" si="1"/>
        <v>3100</v>
      </c>
      <c r="K80" s="32"/>
      <c r="L80" s="30">
        <v>3100</v>
      </c>
      <c r="M80" s="46">
        <v>1.2</v>
      </c>
      <c r="N80" s="26"/>
      <c r="O80" s="33" t="s">
        <v>29</v>
      </c>
      <c r="P80" s="18" t="s">
        <v>23</v>
      </c>
    </row>
    <row r="81" spans="1:16" ht="41.25" customHeight="1">
      <c r="A81" s="7">
        <v>69</v>
      </c>
      <c r="B81" s="8" t="s">
        <v>115</v>
      </c>
      <c r="C81" s="40" t="s">
        <v>116</v>
      </c>
      <c r="D81" s="7">
        <v>2017</v>
      </c>
      <c r="E81" s="10" t="s">
        <v>21</v>
      </c>
      <c r="F81" s="30">
        <v>7000</v>
      </c>
      <c r="G81" s="12">
        <v>1.897</v>
      </c>
      <c r="H81" s="41"/>
      <c r="I81" s="41"/>
      <c r="J81" s="39">
        <f t="shared" si="1"/>
        <v>7000</v>
      </c>
      <c r="K81" s="41"/>
      <c r="L81" s="30">
        <v>70</v>
      </c>
      <c r="M81" s="12"/>
      <c r="N81" s="26"/>
      <c r="O81" s="33" t="s">
        <v>29</v>
      </c>
      <c r="P81" s="18" t="s">
        <v>23</v>
      </c>
    </row>
    <row r="82" spans="1:16" ht="39.75" customHeight="1">
      <c r="A82" s="7">
        <v>70</v>
      </c>
      <c r="B82" s="8" t="s">
        <v>70</v>
      </c>
      <c r="C82" s="35" t="s">
        <v>117</v>
      </c>
      <c r="D82" s="7">
        <v>2017</v>
      </c>
      <c r="E82" s="10" t="s">
        <v>21</v>
      </c>
      <c r="F82" s="30">
        <v>4000</v>
      </c>
      <c r="G82" s="46">
        <v>1.3</v>
      </c>
      <c r="H82" s="32"/>
      <c r="I82" s="32"/>
      <c r="J82" s="39">
        <f t="shared" si="1"/>
        <v>4000</v>
      </c>
      <c r="K82" s="32"/>
      <c r="L82" s="30">
        <v>40</v>
      </c>
      <c r="M82" s="46"/>
      <c r="N82" s="26"/>
      <c r="O82" s="33" t="s">
        <v>29</v>
      </c>
      <c r="P82" s="18" t="s">
        <v>23</v>
      </c>
    </row>
    <row r="83" spans="1:16" ht="39.75" customHeight="1">
      <c r="A83" s="7">
        <v>71</v>
      </c>
      <c r="B83" s="8" t="s">
        <v>70</v>
      </c>
      <c r="C83" s="35" t="s">
        <v>118</v>
      </c>
      <c r="D83" s="7">
        <v>2017</v>
      </c>
      <c r="E83" s="10" t="s">
        <v>21</v>
      </c>
      <c r="F83" s="30">
        <v>1500</v>
      </c>
      <c r="G83" s="46">
        <v>0.5</v>
      </c>
      <c r="H83" s="32"/>
      <c r="I83" s="32"/>
      <c r="J83" s="39">
        <f t="shared" si="1"/>
        <v>1500</v>
      </c>
      <c r="K83" s="32"/>
      <c r="L83" s="30">
        <v>1500</v>
      </c>
      <c r="M83" s="46">
        <v>0.5</v>
      </c>
      <c r="N83" s="26"/>
      <c r="O83" s="33" t="s">
        <v>29</v>
      </c>
      <c r="P83" s="18" t="s">
        <v>23</v>
      </c>
    </row>
    <row r="84" spans="1:16" ht="56.25" customHeight="1">
      <c r="A84" s="7">
        <v>72</v>
      </c>
      <c r="B84" s="8" t="s">
        <v>70</v>
      </c>
      <c r="C84" s="35" t="s">
        <v>119</v>
      </c>
      <c r="D84" s="7">
        <v>2017</v>
      </c>
      <c r="E84" s="10" t="s">
        <v>21</v>
      </c>
      <c r="F84" s="30">
        <v>10300</v>
      </c>
      <c r="G84" s="44">
        <v>3.5</v>
      </c>
      <c r="H84" s="35"/>
      <c r="I84" s="35"/>
      <c r="J84" s="39">
        <f t="shared" si="1"/>
        <v>10300</v>
      </c>
      <c r="K84" s="35"/>
      <c r="L84" s="30">
        <v>10300</v>
      </c>
      <c r="M84" s="44">
        <v>3.5</v>
      </c>
      <c r="N84" s="26"/>
      <c r="O84" s="33" t="s">
        <v>29</v>
      </c>
      <c r="P84" s="18" t="s">
        <v>23</v>
      </c>
    </row>
    <row r="85" spans="1:16" ht="51" customHeight="1">
      <c r="A85" s="7">
        <v>73</v>
      </c>
      <c r="B85" s="8" t="s">
        <v>115</v>
      </c>
      <c r="C85" s="40" t="s">
        <v>120</v>
      </c>
      <c r="D85" s="7">
        <v>2017</v>
      </c>
      <c r="E85" s="10" t="s">
        <v>21</v>
      </c>
      <c r="F85" s="30">
        <v>23800</v>
      </c>
      <c r="G85" s="12">
        <v>7.1</v>
      </c>
      <c r="H85" s="41"/>
      <c r="I85" s="41"/>
      <c r="J85" s="39">
        <f t="shared" si="1"/>
        <v>23800</v>
      </c>
      <c r="K85" s="41"/>
      <c r="L85" s="30">
        <v>23800</v>
      </c>
      <c r="M85" s="12">
        <v>7.1</v>
      </c>
      <c r="N85" s="26"/>
      <c r="O85" s="33" t="s">
        <v>29</v>
      </c>
      <c r="P85" s="18" t="s">
        <v>23</v>
      </c>
    </row>
    <row r="86" spans="1:16" ht="45" customHeight="1">
      <c r="A86" s="7">
        <v>74</v>
      </c>
      <c r="B86" s="8" t="s">
        <v>59</v>
      </c>
      <c r="C86" s="35" t="s">
        <v>121</v>
      </c>
      <c r="D86" s="7">
        <v>2017</v>
      </c>
      <c r="E86" s="10" t="s">
        <v>21</v>
      </c>
      <c r="F86" s="30">
        <v>6300</v>
      </c>
      <c r="G86" s="58">
        <v>2.1</v>
      </c>
      <c r="H86" s="35"/>
      <c r="I86" s="35"/>
      <c r="J86" s="39">
        <f t="shared" si="1"/>
        <v>6300</v>
      </c>
      <c r="K86" s="35"/>
      <c r="L86" s="30">
        <v>6300</v>
      </c>
      <c r="M86" s="58">
        <v>2.1</v>
      </c>
      <c r="N86" s="26"/>
      <c r="O86" s="33" t="s">
        <v>29</v>
      </c>
      <c r="P86" s="18" t="s">
        <v>23</v>
      </c>
    </row>
    <row r="87" spans="1:16" ht="41.25" customHeight="1">
      <c r="A87" s="7">
        <v>75</v>
      </c>
      <c r="B87" s="8" t="s">
        <v>59</v>
      </c>
      <c r="C87" s="108" t="s">
        <v>122</v>
      </c>
      <c r="D87" s="7">
        <v>2017</v>
      </c>
      <c r="E87" s="10" t="s">
        <v>21</v>
      </c>
      <c r="F87" s="42">
        <v>13000</v>
      </c>
      <c r="G87" s="49">
        <v>3</v>
      </c>
      <c r="H87" s="23"/>
      <c r="I87" s="23"/>
      <c r="J87" s="39">
        <f t="shared" si="1"/>
        <v>13000</v>
      </c>
      <c r="K87" s="23"/>
      <c r="L87" s="42">
        <v>13000</v>
      </c>
      <c r="M87" s="49">
        <v>3</v>
      </c>
      <c r="N87" s="26"/>
      <c r="O87" s="33" t="s">
        <v>29</v>
      </c>
      <c r="P87" s="18" t="s">
        <v>23</v>
      </c>
    </row>
    <row r="88" spans="1:16" ht="51" customHeight="1">
      <c r="A88" s="7">
        <v>76</v>
      </c>
      <c r="B88" s="8" t="s">
        <v>59</v>
      </c>
      <c r="C88" s="59" t="s">
        <v>123</v>
      </c>
      <c r="D88" s="7">
        <v>2017</v>
      </c>
      <c r="E88" s="10" t="s">
        <v>21</v>
      </c>
      <c r="F88" s="30">
        <v>24000</v>
      </c>
      <c r="G88" s="58">
        <v>7.5</v>
      </c>
      <c r="H88" s="59"/>
      <c r="I88" s="59"/>
      <c r="J88" s="39">
        <f t="shared" si="1"/>
        <v>24000</v>
      </c>
      <c r="K88" s="59"/>
      <c r="L88" s="30">
        <v>24000</v>
      </c>
      <c r="M88" s="58">
        <v>7.5</v>
      </c>
      <c r="N88" s="26"/>
      <c r="O88" s="33" t="s">
        <v>29</v>
      </c>
      <c r="P88" s="18" t="s">
        <v>23</v>
      </c>
    </row>
    <row r="89" spans="1:16" ht="39.75" customHeight="1">
      <c r="A89" s="7">
        <v>77</v>
      </c>
      <c r="B89" s="8" t="s">
        <v>59</v>
      </c>
      <c r="C89" s="35" t="s">
        <v>124</v>
      </c>
      <c r="D89" s="7">
        <v>2017</v>
      </c>
      <c r="E89" s="10" t="s">
        <v>21</v>
      </c>
      <c r="F89" s="30">
        <v>29600</v>
      </c>
      <c r="G89" s="22">
        <v>8.5</v>
      </c>
      <c r="H89" s="60"/>
      <c r="I89" s="60"/>
      <c r="J89" s="39">
        <f t="shared" ref="J89:J152" si="2">F89-I89</f>
        <v>29600</v>
      </c>
      <c r="K89" s="60"/>
      <c r="L89" s="30">
        <v>29600</v>
      </c>
      <c r="M89" s="22">
        <v>8.5</v>
      </c>
      <c r="N89" s="26"/>
      <c r="O89" s="33" t="s">
        <v>29</v>
      </c>
      <c r="P89" s="18" t="s">
        <v>23</v>
      </c>
    </row>
    <row r="90" spans="1:16" ht="56.25" customHeight="1">
      <c r="A90" s="7">
        <v>78</v>
      </c>
      <c r="B90" s="8" t="s">
        <v>59</v>
      </c>
      <c r="C90" s="35" t="s">
        <v>125</v>
      </c>
      <c r="D90" s="7">
        <v>2017</v>
      </c>
      <c r="E90" s="10" t="s">
        <v>21</v>
      </c>
      <c r="F90" s="30">
        <v>17000</v>
      </c>
      <c r="G90" s="22">
        <v>5.4</v>
      </c>
      <c r="H90" s="35"/>
      <c r="I90" s="35"/>
      <c r="J90" s="39">
        <f t="shared" si="2"/>
        <v>17000</v>
      </c>
      <c r="K90" s="35"/>
      <c r="L90" s="30">
        <v>170</v>
      </c>
      <c r="M90" s="22"/>
      <c r="N90" s="26"/>
      <c r="O90" s="33" t="s">
        <v>29</v>
      </c>
      <c r="P90" s="18" t="s">
        <v>23</v>
      </c>
    </row>
    <row r="91" spans="1:16" ht="43.5" customHeight="1">
      <c r="A91" s="7">
        <v>79</v>
      </c>
      <c r="B91" s="8" t="s">
        <v>59</v>
      </c>
      <c r="C91" s="35" t="s">
        <v>126</v>
      </c>
      <c r="D91" s="7">
        <v>2017</v>
      </c>
      <c r="E91" s="10" t="s">
        <v>21</v>
      </c>
      <c r="F91" s="30">
        <v>31000</v>
      </c>
      <c r="G91" s="22">
        <v>10.199999999999999</v>
      </c>
      <c r="H91" s="35"/>
      <c r="I91" s="35"/>
      <c r="J91" s="39">
        <f t="shared" si="2"/>
        <v>31000</v>
      </c>
      <c r="K91" s="35"/>
      <c r="L91" s="30">
        <v>31000</v>
      </c>
      <c r="M91" s="22">
        <v>10.199999999999999</v>
      </c>
      <c r="N91" s="26"/>
      <c r="O91" s="33" t="s">
        <v>29</v>
      </c>
      <c r="P91" s="18" t="s">
        <v>23</v>
      </c>
    </row>
    <row r="92" spans="1:16" ht="38.25" customHeight="1">
      <c r="A92" s="7">
        <v>80</v>
      </c>
      <c r="B92" s="8" t="s">
        <v>127</v>
      </c>
      <c r="C92" s="35" t="s">
        <v>128</v>
      </c>
      <c r="D92" s="7">
        <v>2017</v>
      </c>
      <c r="E92" s="10" t="s">
        <v>21</v>
      </c>
      <c r="F92" s="30">
        <v>6400</v>
      </c>
      <c r="G92" s="29">
        <v>2.1</v>
      </c>
      <c r="H92" s="35"/>
      <c r="I92" s="35"/>
      <c r="J92" s="39">
        <f t="shared" si="2"/>
        <v>6400</v>
      </c>
      <c r="K92" s="35"/>
      <c r="L92" s="30">
        <v>6400</v>
      </c>
      <c r="M92" s="29">
        <v>2.1</v>
      </c>
      <c r="N92" s="26"/>
      <c r="O92" s="33" t="s">
        <v>29</v>
      </c>
      <c r="P92" s="18" t="s">
        <v>23</v>
      </c>
    </row>
    <row r="93" spans="1:16" ht="44.25" customHeight="1">
      <c r="A93" s="7">
        <v>81</v>
      </c>
      <c r="B93" s="8" t="s">
        <v>127</v>
      </c>
      <c r="C93" s="40" t="s">
        <v>129</v>
      </c>
      <c r="D93" s="7">
        <v>2017</v>
      </c>
      <c r="E93" s="10" t="s">
        <v>21</v>
      </c>
      <c r="F93" s="30">
        <v>2904.6</v>
      </c>
      <c r="G93" s="31">
        <v>0.8</v>
      </c>
      <c r="H93" s="23"/>
      <c r="I93" s="23"/>
      <c r="J93" s="39">
        <f t="shared" si="2"/>
        <v>2904.6</v>
      </c>
      <c r="K93" s="23"/>
      <c r="L93" s="30">
        <v>2904.6</v>
      </c>
      <c r="M93" s="31">
        <v>0.8</v>
      </c>
      <c r="N93" s="26"/>
      <c r="O93" s="33" t="s">
        <v>29</v>
      </c>
      <c r="P93" s="18" t="s">
        <v>23</v>
      </c>
    </row>
    <row r="94" spans="1:16" ht="39" customHeight="1">
      <c r="A94" s="7">
        <v>82</v>
      </c>
      <c r="B94" s="8" t="s">
        <v>130</v>
      </c>
      <c r="C94" s="35" t="s">
        <v>131</v>
      </c>
      <c r="D94" s="7">
        <v>2017</v>
      </c>
      <c r="E94" s="10" t="s">
        <v>21</v>
      </c>
      <c r="F94" s="30">
        <v>12500</v>
      </c>
      <c r="G94" s="29">
        <v>4.1150000000000002</v>
      </c>
      <c r="H94" s="35"/>
      <c r="I94" s="35"/>
      <c r="J94" s="39">
        <f t="shared" si="2"/>
        <v>12500</v>
      </c>
      <c r="K94" s="35"/>
      <c r="L94" s="30">
        <v>12500</v>
      </c>
      <c r="M94" s="29">
        <v>4.1150000000000002</v>
      </c>
      <c r="N94" s="26"/>
      <c r="O94" s="33" t="s">
        <v>29</v>
      </c>
      <c r="P94" s="18" t="s">
        <v>23</v>
      </c>
    </row>
    <row r="95" spans="1:16" ht="51" customHeight="1">
      <c r="A95" s="7">
        <v>83</v>
      </c>
      <c r="B95" s="8" t="s">
        <v>19</v>
      </c>
      <c r="C95" s="35" t="s">
        <v>132</v>
      </c>
      <c r="D95" s="7">
        <v>2016</v>
      </c>
      <c r="E95" s="10" t="s">
        <v>21</v>
      </c>
      <c r="F95" s="30">
        <v>24656.1</v>
      </c>
      <c r="G95" s="46">
        <v>2.65</v>
      </c>
      <c r="H95" s="35"/>
      <c r="I95" s="40">
        <v>8972.9</v>
      </c>
      <c r="J95" s="39">
        <f>F95-I95</f>
        <v>15683.199999999999</v>
      </c>
      <c r="K95" s="40">
        <v>9408.4</v>
      </c>
      <c r="L95" s="30">
        <v>6089.6</v>
      </c>
      <c r="M95" s="46">
        <v>2.65</v>
      </c>
      <c r="N95" s="26"/>
      <c r="O95" s="7" t="s">
        <v>22</v>
      </c>
      <c r="P95" s="18" t="s">
        <v>23</v>
      </c>
    </row>
    <row r="96" spans="1:16" ht="54" customHeight="1">
      <c r="A96" s="7">
        <v>84</v>
      </c>
      <c r="B96" s="8" t="s">
        <v>19</v>
      </c>
      <c r="C96" s="35" t="s">
        <v>133</v>
      </c>
      <c r="D96" s="7">
        <v>2017</v>
      </c>
      <c r="E96" s="10" t="s">
        <v>21</v>
      </c>
      <c r="F96" s="30">
        <v>15497</v>
      </c>
      <c r="G96" s="46">
        <v>4.2</v>
      </c>
      <c r="H96" s="35"/>
      <c r="I96" s="35"/>
      <c r="J96" s="39">
        <f t="shared" si="2"/>
        <v>15497</v>
      </c>
      <c r="K96" s="35"/>
      <c r="L96" s="30">
        <v>15497</v>
      </c>
      <c r="M96" s="46">
        <v>4.2</v>
      </c>
      <c r="N96" s="26"/>
      <c r="O96" s="33" t="s">
        <v>29</v>
      </c>
      <c r="P96" s="18" t="s">
        <v>23</v>
      </c>
    </row>
    <row r="97" spans="1:16" ht="51.75" customHeight="1">
      <c r="A97" s="7">
        <v>85</v>
      </c>
      <c r="B97" s="8" t="s">
        <v>44</v>
      </c>
      <c r="C97" s="35" t="s">
        <v>134</v>
      </c>
      <c r="D97" s="7">
        <v>2017</v>
      </c>
      <c r="E97" s="10" t="s">
        <v>21</v>
      </c>
      <c r="F97" s="30">
        <v>17300</v>
      </c>
      <c r="G97" s="12">
        <v>3.7</v>
      </c>
      <c r="H97" s="32"/>
      <c r="I97" s="32"/>
      <c r="J97" s="39">
        <f t="shared" si="2"/>
        <v>17300</v>
      </c>
      <c r="K97" s="32"/>
      <c r="L97" s="30">
        <v>17300</v>
      </c>
      <c r="M97" s="12">
        <v>3.7</v>
      </c>
      <c r="N97" s="26"/>
      <c r="O97" s="33" t="s">
        <v>29</v>
      </c>
      <c r="P97" s="18" t="s">
        <v>23</v>
      </c>
    </row>
    <row r="98" spans="1:16" ht="46.5" customHeight="1">
      <c r="A98" s="7">
        <v>86</v>
      </c>
      <c r="B98" s="8" t="s">
        <v>44</v>
      </c>
      <c r="C98" s="35" t="s">
        <v>135</v>
      </c>
      <c r="D98" s="7">
        <v>2017</v>
      </c>
      <c r="E98" s="10" t="s">
        <v>21</v>
      </c>
      <c r="F98" s="30">
        <v>23000</v>
      </c>
      <c r="G98" s="44">
        <v>6.0250000000000004</v>
      </c>
      <c r="H98" s="32"/>
      <c r="I98" s="32"/>
      <c r="J98" s="39">
        <f t="shared" si="2"/>
        <v>23000</v>
      </c>
      <c r="K98" s="32"/>
      <c r="L98" s="30">
        <v>23000</v>
      </c>
      <c r="M98" s="44">
        <v>6.0250000000000004</v>
      </c>
      <c r="N98" s="26"/>
      <c r="O98" s="33" t="s">
        <v>29</v>
      </c>
      <c r="P98" s="18" t="s">
        <v>23</v>
      </c>
    </row>
    <row r="99" spans="1:16" ht="39.75" customHeight="1">
      <c r="A99" s="7">
        <v>87</v>
      </c>
      <c r="B99" s="8" t="s">
        <v>19</v>
      </c>
      <c r="C99" s="35" t="s">
        <v>136</v>
      </c>
      <c r="D99" s="7">
        <v>2017</v>
      </c>
      <c r="E99" s="10" t="s">
        <v>21</v>
      </c>
      <c r="F99" s="30">
        <v>77500</v>
      </c>
      <c r="G99" s="44">
        <v>14.34</v>
      </c>
      <c r="H99" s="35"/>
      <c r="I99" s="35"/>
      <c r="J99" s="39">
        <f t="shared" si="2"/>
        <v>77500</v>
      </c>
      <c r="K99" s="35"/>
      <c r="L99" s="30">
        <v>77500</v>
      </c>
      <c r="M99" s="44">
        <v>14.34</v>
      </c>
      <c r="N99" s="26"/>
      <c r="O99" s="33" t="s">
        <v>29</v>
      </c>
      <c r="P99" s="18" t="s">
        <v>23</v>
      </c>
    </row>
    <row r="100" spans="1:16" ht="54.75" customHeight="1">
      <c r="A100" s="7">
        <v>88</v>
      </c>
      <c r="B100" s="8" t="s">
        <v>19</v>
      </c>
      <c r="C100" s="35" t="s">
        <v>137</v>
      </c>
      <c r="D100" s="7">
        <v>2017</v>
      </c>
      <c r="E100" s="10" t="s">
        <v>21</v>
      </c>
      <c r="F100" s="30">
        <v>7450</v>
      </c>
      <c r="G100" s="46">
        <v>1.3</v>
      </c>
      <c r="H100" s="35"/>
      <c r="I100" s="35"/>
      <c r="J100" s="39">
        <f t="shared" si="2"/>
        <v>7450</v>
      </c>
      <c r="K100" s="35"/>
      <c r="L100" s="30">
        <v>74</v>
      </c>
      <c r="M100" s="46"/>
      <c r="N100" s="26"/>
      <c r="O100" s="33" t="s">
        <v>29</v>
      </c>
      <c r="P100" s="18" t="s">
        <v>23</v>
      </c>
    </row>
    <row r="101" spans="1:16" ht="41.25" customHeight="1">
      <c r="A101" s="7">
        <v>89</v>
      </c>
      <c r="B101" s="8" t="s">
        <v>19</v>
      </c>
      <c r="C101" s="48" t="s">
        <v>138</v>
      </c>
      <c r="D101" s="7">
        <v>2017</v>
      </c>
      <c r="E101" s="10" t="s">
        <v>21</v>
      </c>
      <c r="F101" s="42">
        <v>18624</v>
      </c>
      <c r="G101" s="46">
        <v>5.32</v>
      </c>
      <c r="H101" s="23"/>
      <c r="I101" s="23"/>
      <c r="J101" s="39">
        <f t="shared" si="2"/>
        <v>18624</v>
      </c>
      <c r="K101" s="23"/>
      <c r="L101" s="42">
        <v>18624</v>
      </c>
      <c r="M101" s="46">
        <v>5.32</v>
      </c>
      <c r="N101" s="26"/>
      <c r="O101" s="33" t="s">
        <v>29</v>
      </c>
      <c r="P101" s="18" t="s">
        <v>23</v>
      </c>
    </row>
    <row r="102" spans="1:16" ht="40.5" customHeight="1">
      <c r="A102" s="7">
        <v>90</v>
      </c>
      <c r="B102" s="8" t="s">
        <v>19</v>
      </c>
      <c r="C102" s="65" t="s">
        <v>139</v>
      </c>
      <c r="D102" s="7">
        <v>2017</v>
      </c>
      <c r="E102" s="10" t="s">
        <v>21</v>
      </c>
      <c r="F102" s="30">
        <v>40500</v>
      </c>
      <c r="G102" s="44">
        <v>5.5</v>
      </c>
      <c r="H102" s="35"/>
      <c r="I102" s="35"/>
      <c r="J102" s="39">
        <f t="shared" si="2"/>
        <v>40500</v>
      </c>
      <c r="K102" s="35"/>
      <c r="L102" s="30">
        <v>200</v>
      </c>
      <c r="M102" s="44"/>
      <c r="N102" s="26"/>
      <c r="O102" s="33" t="s">
        <v>29</v>
      </c>
      <c r="P102" s="18" t="s">
        <v>23</v>
      </c>
    </row>
    <row r="103" spans="1:16" ht="42" customHeight="1">
      <c r="A103" s="7">
        <v>91</v>
      </c>
      <c r="B103" s="8" t="s">
        <v>19</v>
      </c>
      <c r="C103" s="45" t="s">
        <v>140</v>
      </c>
      <c r="D103" s="7">
        <v>2017</v>
      </c>
      <c r="E103" s="10" t="s">
        <v>21</v>
      </c>
      <c r="F103" s="30">
        <v>14800</v>
      </c>
      <c r="G103" s="22">
        <v>4.3</v>
      </c>
      <c r="H103" s="45"/>
      <c r="I103" s="45"/>
      <c r="J103" s="39">
        <f t="shared" si="2"/>
        <v>14800</v>
      </c>
      <c r="K103" s="45"/>
      <c r="L103" s="30">
        <v>148</v>
      </c>
      <c r="M103" s="22"/>
      <c r="N103" s="26"/>
      <c r="O103" s="33" t="s">
        <v>29</v>
      </c>
      <c r="P103" s="18" t="s">
        <v>23</v>
      </c>
    </row>
    <row r="104" spans="1:16" ht="80.25" customHeight="1">
      <c r="A104" s="7">
        <v>92</v>
      </c>
      <c r="B104" s="8" t="s">
        <v>141</v>
      </c>
      <c r="C104" s="35" t="s">
        <v>142</v>
      </c>
      <c r="D104" s="7">
        <v>2017</v>
      </c>
      <c r="E104" s="10" t="s">
        <v>21</v>
      </c>
      <c r="F104" s="30">
        <v>14500</v>
      </c>
      <c r="G104" s="31">
        <v>5.2</v>
      </c>
      <c r="H104" s="32"/>
      <c r="I104" s="32"/>
      <c r="J104" s="39">
        <f t="shared" si="2"/>
        <v>14500</v>
      </c>
      <c r="K104" s="32"/>
      <c r="L104" s="30">
        <v>14500</v>
      </c>
      <c r="M104" s="31">
        <v>5.2</v>
      </c>
      <c r="N104" s="26"/>
      <c r="O104" s="33" t="s">
        <v>29</v>
      </c>
      <c r="P104" s="18" t="s">
        <v>23</v>
      </c>
    </row>
    <row r="105" spans="1:16" ht="39.75" customHeight="1">
      <c r="A105" s="7">
        <v>93</v>
      </c>
      <c r="B105" s="8" t="s">
        <v>143</v>
      </c>
      <c r="C105" s="65" t="s">
        <v>144</v>
      </c>
      <c r="D105" s="7">
        <v>2017</v>
      </c>
      <c r="E105" s="10" t="s">
        <v>21</v>
      </c>
      <c r="F105" s="30">
        <v>11000</v>
      </c>
      <c r="G105" s="31">
        <v>3.5</v>
      </c>
      <c r="H105" s="23"/>
      <c r="I105" s="23"/>
      <c r="J105" s="39">
        <f t="shared" si="2"/>
        <v>11000</v>
      </c>
      <c r="K105" s="23"/>
      <c r="L105" s="30">
        <v>11000</v>
      </c>
      <c r="M105" s="31">
        <v>3.5</v>
      </c>
      <c r="N105" s="26"/>
      <c r="O105" s="33" t="s">
        <v>29</v>
      </c>
      <c r="P105" s="18" t="s">
        <v>23</v>
      </c>
    </row>
    <row r="106" spans="1:16" ht="50.25" customHeight="1">
      <c r="A106" s="7">
        <v>94</v>
      </c>
      <c r="B106" s="8" t="s">
        <v>130</v>
      </c>
      <c r="C106" s="54" t="s">
        <v>145</v>
      </c>
      <c r="D106" s="7">
        <v>2017</v>
      </c>
      <c r="E106" s="10" t="s">
        <v>21</v>
      </c>
      <c r="F106" s="30">
        <v>10900</v>
      </c>
      <c r="G106" s="29">
        <v>2.14</v>
      </c>
      <c r="H106" s="55"/>
      <c r="I106" s="55"/>
      <c r="J106" s="39">
        <f t="shared" si="2"/>
        <v>10900</v>
      </c>
      <c r="K106" s="55"/>
      <c r="L106" s="30">
        <v>10900</v>
      </c>
      <c r="M106" s="29">
        <v>2.14</v>
      </c>
      <c r="N106" s="26"/>
      <c r="O106" s="33" t="s">
        <v>29</v>
      </c>
      <c r="P106" s="18" t="s">
        <v>23</v>
      </c>
    </row>
    <row r="107" spans="1:16" ht="52.5" customHeight="1">
      <c r="A107" s="7">
        <v>95</v>
      </c>
      <c r="B107" s="8" t="s">
        <v>130</v>
      </c>
      <c r="C107" s="54" t="s">
        <v>146</v>
      </c>
      <c r="D107" s="7">
        <v>2017</v>
      </c>
      <c r="E107" s="10" t="s">
        <v>21</v>
      </c>
      <c r="F107" s="30">
        <v>13200</v>
      </c>
      <c r="G107" s="29">
        <v>4</v>
      </c>
      <c r="H107" s="54"/>
      <c r="I107" s="54"/>
      <c r="J107" s="39">
        <f t="shared" si="2"/>
        <v>13200</v>
      </c>
      <c r="K107" s="54"/>
      <c r="L107" s="30">
        <v>132</v>
      </c>
      <c r="M107" s="29"/>
      <c r="N107" s="26"/>
      <c r="O107" s="33" t="s">
        <v>29</v>
      </c>
      <c r="P107" s="18" t="s">
        <v>23</v>
      </c>
    </row>
    <row r="108" spans="1:16" ht="38.25" customHeight="1">
      <c r="A108" s="7">
        <v>96</v>
      </c>
      <c r="B108" s="8" t="s">
        <v>130</v>
      </c>
      <c r="C108" s="35" t="s">
        <v>147</v>
      </c>
      <c r="D108" s="7">
        <v>2017</v>
      </c>
      <c r="E108" s="10" t="s">
        <v>21</v>
      </c>
      <c r="F108" s="30">
        <v>3100</v>
      </c>
      <c r="G108" s="29">
        <v>1</v>
      </c>
      <c r="H108" s="35"/>
      <c r="I108" s="35"/>
      <c r="J108" s="39">
        <f t="shared" si="2"/>
        <v>3100</v>
      </c>
      <c r="K108" s="35"/>
      <c r="L108" s="30">
        <v>31</v>
      </c>
      <c r="M108" s="29"/>
      <c r="N108" s="26"/>
      <c r="O108" s="33" t="s">
        <v>29</v>
      </c>
      <c r="P108" s="18" t="s">
        <v>23</v>
      </c>
    </row>
    <row r="109" spans="1:16" ht="45.75" customHeight="1">
      <c r="A109" s="7">
        <v>97</v>
      </c>
      <c r="B109" s="8" t="s">
        <v>130</v>
      </c>
      <c r="C109" s="45" t="s">
        <v>148</v>
      </c>
      <c r="D109" s="7">
        <v>2017</v>
      </c>
      <c r="E109" s="10" t="s">
        <v>21</v>
      </c>
      <c r="F109" s="30">
        <v>12900</v>
      </c>
      <c r="G109" s="29">
        <v>3</v>
      </c>
      <c r="H109" s="45"/>
      <c r="I109" s="45"/>
      <c r="J109" s="39">
        <f t="shared" si="2"/>
        <v>12900</v>
      </c>
      <c r="K109" s="45"/>
      <c r="L109" s="30">
        <v>129</v>
      </c>
      <c r="M109" s="29"/>
      <c r="N109" s="26"/>
      <c r="O109" s="33" t="s">
        <v>29</v>
      </c>
      <c r="P109" s="18" t="s">
        <v>23</v>
      </c>
    </row>
    <row r="110" spans="1:16" ht="64.5" customHeight="1">
      <c r="A110" s="7">
        <v>98</v>
      </c>
      <c r="B110" s="8" t="s">
        <v>130</v>
      </c>
      <c r="C110" s="45" t="s">
        <v>149</v>
      </c>
      <c r="D110" s="7">
        <v>2017</v>
      </c>
      <c r="E110" s="10" t="s">
        <v>21</v>
      </c>
      <c r="F110" s="30">
        <v>9700</v>
      </c>
      <c r="G110" s="29">
        <v>3</v>
      </c>
      <c r="H110" s="45"/>
      <c r="I110" s="45"/>
      <c r="J110" s="39">
        <f t="shared" si="2"/>
        <v>9700</v>
      </c>
      <c r="K110" s="45"/>
      <c r="L110" s="30">
        <v>9700</v>
      </c>
      <c r="M110" s="29">
        <v>3</v>
      </c>
      <c r="N110" s="26"/>
      <c r="O110" s="33" t="s">
        <v>29</v>
      </c>
      <c r="P110" s="18" t="s">
        <v>23</v>
      </c>
    </row>
    <row r="111" spans="1:16" ht="44.25" customHeight="1">
      <c r="A111" s="7">
        <v>99</v>
      </c>
      <c r="B111" s="8" t="s">
        <v>150</v>
      </c>
      <c r="C111" s="45" t="s">
        <v>151</v>
      </c>
      <c r="D111" s="7">
        <v>2017</v>
      </c>
      <c r="E111" s="10" t="s">
        <v>21</v>
      </c>
      <c r="F111" s="30">
        <v>52000</v>
      </c>
      <c r="G111" s="29">
        <v>8.1</v>
      </c>
      <c r="H111" s="45"/>
      <c r="I111" s="45"/>
      <c r="J111" s="39">
        <f t="shared" si="2"/>
        <v>52000</v>
      </c>
      <c r="K111" s="45"/>
      <c r="L111" s="30">
        <v>52000</v>
      </c>
      <c r="M111" s="29">
        <v>8.1</v>
      </c>
      <c r="N111" s="26"/>
      <c r="O111" s="33" t="s">
        <v>29</v>
      </c>
      <c r="P111" s="18" t="s">
        <v>23</v>
      </c>
    </row>
    <row r="112" spans="1:16" ht="53.25" customHeight="1">
      <c r="A112" s="7">
        <v>100</v>
      </c>
      <c r="B112" s="8" t="s">
        <v>150</v>
      </c>
      <c r="C112" s="45" t="s">
        <v>152</v>
      </c>
      <c r="D112" s="7">
        <v>2017</v>
      </c>
      <c r="E112" s="10" t="s">
        <v>21</v>
      </c>
      <c r="F112" s="30">
        <v>10000</v>
      </c>
      <c r="G112" s="46">
        <v>3.2</v>
      </c>
      <c r="H112" s="45"/>
      <c r="I112" s="45"/>
      <c r="J112" s="39">
        <f t="shared" si="2"/>
        <v>10000</v>
      </c>
      <c r="K112" s="45"/>
      <c r="L112" s="30">
        <v>10000</v>
      </c>
      <c r="M112" s="46">
        <v>3.2</v>
      </c>
      <c r="N112" s="26"/>
      <c r="O112" s="33" t="s">
        <v>29</v>
      </c>
      <c r="P112" s="18" t="s">
        <v>23</v>
      </c>
    </row>
    <row r="113" spans="1:16" ht="38.25" customHeight="1">
      <c r="A113" s="7">
        <v>101</v>
      </c>
      <c r="B113" s="8" t="s">
        <v>150</v>
      </c>
      <c r="C113" s="45" t="s">
        <v>153</v>
      </c>
      <c r="D113" s="7">
        <v>2017</v>
      </c>
      <c r="E113" s="10" t="s">
        <v>21</v>
      </c>
      <c r="F113" s="30">
        <v>12000</v>
      </c>
      <c r="G113" s="29">
        <v>4</v>
      </c>
      <c r="H113" s="45"/>
      <c r="I113" s="45"/>
      <c r="J113" s="39">
        <f t="shared" si="2"/>
        <v>12000</v>
      </c>
      <c r="K113" s="45"/>
      <c r="L113" s="30">
        <v>12000</v>
      </c>
      <c r="M113" s="29">
        <v>4</v>
      </c>
      <c r="N113" s="26"/>
      <c r="O113" s="33" t="s">
        <v>29</v>
      </c>
      <c r="P113" s="18" t="s">
        <v>23</v>
      </c>
    </row>
    <row r="114" spans="1:16" ht="43.5" customHeight="1">
      <c r="A114" s="7">
        <v>102</v>
      </c>
      <c r="B114" s="8" t="s">
        <v>154</v>
      </c>
      <c r="C114" s="61" t="s">
        <v>155</v>
      </c>
      <c r="D114" s="7">
        <v>2017</v>
      </c>
      <c r="E114" s="10" t="s">
        <v>21</v>
      </c>
      <c r="F114" s="30">
        <v>11100</v>
      </c>
      <c r="G114" s="46">
        <v>3.7</v>
      </c>
      <c r="H114" s="61"/>
      <c r="I114" s="61"/>
      <c r="J114" s="39">
        <f t="shared" si="2"/>
        <v>11100</v>
      </c>
      <c r="K114" s="61"/>
      <c r="L114" s="30">
        <v>11100</v>
      </c>
      <c r="M114" s="46">
        <v>3.7</v>
      </c>
      <c r="N114" s="26"/>
      <c r="O114" s="33" t="s">
        <v>29</v>
      </c>
      <c r="P114" s="18" t="s">
        <v>23</v>
      </c>
    </row>
    <row r="115" spans="1:16" ht="38.25" customHeight="1">
      <c r="A115" s="7">
        <v>103</v>
      </c>
      <c r="B115" s="8" t="s">
        <v>154</v>
      </c>
      <c r="C115" s="40" t="s">
        <v>156</v>
      </c>
      <c r="D115" s="7">
        <v>2017</v>
      </c>
      <c r="E115" s="10" t="s">
        <v>21</v>
      </c>
      <c r="F115" s="30">
        <v>8100</v>
      </c>
      <c r="G115" s="46">
        <v>2.6</v>
      </c>
      <c r="H115" s="41"/>
      <c r="I115" s="41"/>
      <c r="J115" s="39">
        <f t="shared" si="2"/>
        <v>8100</v>
      </c>
      <c r="K115" s="41"/>
      <c r="L115" s="30">
        <v>8100</v>
      </c>
      <c r="M115" s="46">
        <v>2.6</v>
      </c>
      <c r="N115" s="26"/>
      <c r="O115" s="33" t="s">
        <v>29</v>
      </c>
      <c r="P115" s="18" t="s">
        <v>23</v>
      </c>
    </row>
    <row r="116" spans="1:16" ht="54" customHeight="1">
      <c r="A116" s="7">
        <v>104</v>
      </c>
      <c r="B116" s="8" t="s">
        <v>154</v>
      </c>
      <c r="C116" s="61" t="s">
        <v>157</v>
      </c>
      <c r="D116" s="7">
        <v>2017</v>
      </c>
      <c r="E116" s="10" t="s">
        <v>21</v>
      </c>
      <c r="F116" s="30">
        <v>3000</v>
      </c>
      <c r="G116" s="46">
        <v>1</v>
      </c>
      <c r="H116" s="61"/>
      <c r="I116" s="61"/>
      <c r="J116" s="39">
        <f t="shared" si="2"/>
        <v>3000</v>
      </c>
      <c r="K116" s="61"/>
      <c r="L116" s="30">
        <v>3000</v>
      </c>
      <c r="M116" s="46">
        <v>1</v>
      </c>
      <c r="N116" s="26"/>
      <c r="O116" s="33" t="s">
        <v>29</v>
      </c>
      <c r="P116" s="18" t="s">
        <v>23</v>
      </c>
    </row>
    <row r="117" spans="1:16" ht="40.5" customHeight="1">
      <c r="A117" s="7">
        <v>105</v>
      </c>
      <c r="B117" s="8" t="s">
        <v>154</v>
      </c>
      <c r="C117" s="61" t="s">
        <v>158</v>
      </c>
      <c r="D117" s="7">
        <v>2017</v>
      </c>
      <c r="E117" s="10" t="s">
        <v>21</v>
      </c>
      <c r="F117" s="30">
        <v>7500</v>
      </c>
      <c r="G117" s="46">
        <v>2.5</v>
      </c>
      <c r="H117" s="61"/>
      <c r="I117" s="61"/>
      <c r="J117" s="39">
        <f t="shared" si="2"/>
        <v>7500</v>
      </c>
      <c r="K117" s="61"/>
      <c r="L117" s="30">
        <v>7500</v>
      </c>
      <c r="M117" s="46">
        <v>2.5</v>
      </c>
      <c r="N117" s="26"/>
      <c r="O117" s="33" t="s">
        <v>29</v>
      </c>
      <c r="P117" s="18" t="s">
        <v>23</v>
      </c>
    </row>
    <row r="118" spans="1:16" ht="54" customHeight="1">
      <c r="A118" s="7">
        <v>106</v>
      </c>
      <c r="B118" s="8" t="s">
        <v>159</v>
      </c>
      <c r="C118" s="61" t="s">
        <v>160</v>
      </c>
      <c r="D118" s="7">
        <v>2017</v>
      </c>
      <c r="E118" s="10" t="s">
        <v>21</v>
      </c>
      <c r="F118" s="30">
        <v>33400</v>
      </c>
      <c r="G118" s="46">
        <v>10</v>
      </c>
      <c r="H118" s="61"/>
      <c r="I118" s="61"/>
      <c r="J118" s="39">
        <f t="shared" si="2"/>
        <v>33400</v>
      </c>
      <c r="K118" s="61"/>
      <c r="L118" s="30">
        <v>33400</v>
      </c>
      <c r="M118" s="46">
        <v>10</v>
      </c>
      <c r="N118" s="26"/>
      <c r="O118" s="33" t="s">
        <v>29</v>
      </c>
      <c r="P118" s="18" t="s">
        <v>23</v>
      </c>
    </row>
    <row r="119" spans="1:16" ht="40.5" customHeight="1">
      <c r="A119" s="7">
        <v>107</v>
      </c>
      <c r="B119" s="62" t="s">
        <v>64</v>
      </c>
      <c r="C119" s="51" t="s">
        <v>161</v>
      </c>
      <c r="D119" s="7">
        <v>2017</v>
      </c>
      <c r="E119" s="10" t="s">
        <v>21</v>
      </c>
      <c r="F119" s="42">
        <v>8160</v>
      </c>
      <c r="G119" s="52">
        <v>2</v>
      </c>
      <c r="H119" s="23"/>
      <c r="I119" s="23"/>
      <c r="J119" s="39">
        <f t="shared" si="2"/>
        <v>8160</v>
      </c>
      <c r="K119" s="23"/>
      <c r="L119" s="42">
        <v>8160</v>
      </c>
      <c r="M119" s="52">
        <v>2</v>
      </c>
      <c r="N119" s="26"/>
      <c r="O119" s="33" t="s">
        <v>29</v>
      </c>
      <c r="P119" s="18" t="s">
        <v>23</v>
      </c>
    </row>
    <row r="120" spans="1:16" ht="46.5" customHeight="1">
      <c r="A120" s="7">
        <v>108</v>
      </c>
      <c r="B120" s="8" t="s">
        <v>162</v>
      </c>
      <c r="C120" s="35" t="s">
        <v>163</v>
      </c>
      <c r="D120" s="7">
        <v>2017</v>
      </c>
      <c r="E120" s="10" t="s">
        <v>21</v>
      </c>
      <c r="F120" s="30">
        <v>8700</v>
      </c>
      <c r="G120" s="58">
        <v>2.64</v>
      </c>
      <c r="H120" s="35"/>
      <c r="I120" s="35"/>
      <c r="J120" s="39">
        <f t="shared" si="2"/>
        <v>8700</v>
      </c>
      <c r="K120" s="35"/>
      <c r="L120" s="30">
        <v>8700</v>
      </c>
      <c r="M120" s="58">
        <v>2.64</v>
      </c>
      <c r="N120" s="26"/>
      <c r="O120" s="33" t="s">
        <v>29</v>
      </c>
      <c r="P120" s="18" t="s">
        <v>23</v>
      </c>
    </row>
    <row r="121" spans="1:16" ht="42" customHeight="1">
      <c r="A121" s="7">
        <v>109</v>
      </c>
      <c r="B121" s="8" t="s">
        <v>111</v>
      </c>
      <c r="C121" s="35" t="s">
        <v>164</v>
      </c>
      <c r="D121" s="7">
        <v>2017</v>
      </c>
      <c r="E121" s="10" t="s">
        <v>21</v>
      </c>
      <c r="F121" s="30">
        <v>2400</v>
      </c>
      <c r="G121" s="31">
        <v>0.8</v>
      </c>
      <c r="H121" s="32"/>
      <c r="I121" s="32"/>
      <c r="J121" s="39">
        <f t="shared" si="2"/>
        <v>2400</v>
      </c>
      <c r="K121" s="32"/>
      <c r="L121" s="30">
        <v>2400</v>
      </c>
      <c r="M121" s="31">
        <v>0.8</v>
      </c>
      <c r="N121" s="26"/>
      <c r="O121" s="33" t="s">
        <v>29</v>
      </c>
      <c r="P121" s="18" t="s">
        <v>23</v>
      </c>
    </row>
    <row r="122" spans="1:16" ht="42.75" customHeight="1">
      <c r="A122" s="7">
        <v>110</v>
      </c>
      <c r="B122" s="8" t="s">
        <v>79</v>
      </c>
      <c r="C122" s="40" t="s">
        <v>165</v>
      </c>
      <c r="D122" s="7">
        <v>2017</v>
      </c>
      <c r="E122" s="10" t="s">
        <v>21</v>
      </c>
      <c r="F122" s="30">
        <v>1400</v>
      </c>
      <c r="G122" s="12">
        <v>0.45</v>
      </c>
      <c r="H122" s="41"/>
      <c r="I122" s="41"/>
      <c r="J122" s="39">
        <f t="shared" si="2"/>
        <v>1400</v>
      </c>
      <c r="K122" s="41"/>
      <c r="L122" s="30">
        <v>14</v>
      </c>
      <c r="M122" s="12"/>
      <c r="N122" s="26"/>
      <c r="O122" s="33" t="s">
        <v>29</v>
      </c>
      <c r="P122" s="18" t="s">
        <v>23</v>
      </c>
    </row>
    <row r="123" spans="1:16" ht="50.25" customHeight="1">
      <c r="A123" s="7">
        <v>111</v>
      </c>
      <c r="B123" s="8" t="s">
        <v>79</v>
      </c>
      <c r="C123" s="40" t="s">
        <v>166</v>
      </c>
      <c r="D123" s="7">
        <v>2017</v>
      </c>
      <c r="E123" s="10" t="s">
        <v>21</v>
      </c>
      <c r="F123" s="30">
        <v>10900</v>
      </c>
      <c r="G123" s="12">
        <v>2.5</v>
      </c>
      <c r="H123" s="41"/>
      <c r="I123" s="41"/>
      <c r="J123" s="39">
        <f t="shared" si="2"/>
        <v>10900</v>
      </c>
      <c r="K123" s="41"/>
      <c r="L123" s="30">
        <v>109</v>
      </c>
      <c r="M123" s="12"/>
      <c r="N123" s="26"/>
      <c r="O123" s="33" t="s">
        <v>29</v>
      </c>
      <c r="P123" s="18" t="s">
        <v>23</v>
      </c>
    </row>
    <row r="124" spans="1:16" ht="55.5" customHeight="1">
      <c r="A124" s="7">
        <v>112</v>
      </c>
      <c r="B124" s="8" t="s">
        <v>79</v>
      </c>
      <c r="C124" s="40" t="s">
        <v>167</v>
      </c>
      <c r="D124" s="7">
        <v>2017</v>
      </c>
      <c r="E124" s="10" t="s">
        <v>21</v>
      </c>
      <c r="F124" s="30">
        <v>7800</v>
      </c>
      <c r="G124" s="12">
        <v>2.4</v>
      </c>
      <c r="H124" s="41"/>
      <c r="I124" s="41"/>
      <c r="J124" s="39">
        <f t="shared" si="2"/>
        <v>7800</v>
      </c>
      <c r="K124" s="41"/>
      <c r="L124" s="30">
        <v>78</v>
      </c>
      <c r="M124" s="12"/>
      <c r="N124" s="26"/>
      <c r="O124" s="33" t="s">
        <v>29</v>
      </c>
      <c r="P124" s="18" t="s">
        <v>23</v>
      </c>
    </row>
    <row r="125" spans="1:16" ht="96.75" customHeight="1">
      <c r="A125" s="7">
        <v>113</v>
      </c>
      <c r="B125" s="8" t="s">
        <v>168</v>
      </c>
      <c r="C125" s="40" t="s">
        <v>169</v>
      </c>
      <c r="D125" s="7">
        <v>2017</v>
      </c>
      <c r="E125" s="10" t="s">
        <v>21</v>
      </c>
      <c r="F125" s="30">
        <v>20380</v>
      </c>
      <c r="G125" s="12">
        <v>6.2709999999999999</v>
      </c>
      <c r="H125" s="41"/>
      <c r="I125" s="41"/>
      <c r="J125" s="39">
        <f t="shared" si="2"/>
        <v>20380</v>
      </c>
      <c r="K125" s="41"/>
      <c r="L125" s="30">
        <v>200</v>
      </c>
      <c r="M125" s="12"/>
      <c r="N125" s="26"/>
      <c r="O125" s="33" t="s">
        <v>29</v>
      </c>
      <c r="P125" s="18" t="s">
        <v>23</v>
      </c>
    </row>
    <row r="126" spans="1:16" ht="69" customHeight="1">
      <c r="A126" s="7">
        <v>114</v>
      </c>
      <c r="B126" s="8" t="s">
        <v>79</v>
      </c>
      <c r="C126" s="40" t="s">
        <v>170</v>
      </c>
      <c r="D126" s="7">
        <v>2017</v>
      </c>
      <c r="E126" s="10" t="s">
        <v>21</v>
      </c>
      <c r="F126" s="30">
        <v>1900</v>
      </c>
      <c r="G126" s="12">
        <v>0.65</v>
      </c>
      <c r="H126" s="41"/>
      <c r="I126" s="41"/>
      <c r="J126" s="39">
        <f t="shared" si="2"/>
        <v>1900</v>
      </c>
      <c r="K126" s="41"/>
      <c r="L126" s="30">
        <v>19</v>
      </c>
      <c r="M126" s="12"/>
      <c r="N126" s="26"/>
      <c r="O126" s="33" t="s">
        <v>29</v>
      </c>
      <c r="P126" s="18" t="s">
        <v>23</v>
      </c>
    </row>
    <row r="127" spans="1:16" ht="68.25" customHeight="1">
      <c r="A127" s="7">
        <v>115</v>
      </c>
      <c r="B127" s="8" t="s">
        <v>171</v>
      </c>
      <c r="C127" s="35" t="s">
        <v>172</v>
      </c>
      <c r="D127" s="7">
        <v>2017</v>
      </c>
      <c r="E127" s="10" t="s">
        <v>21</v>
      </c>
      <c r="F127" s="30">
        <v>3840</v>
      </c>
      <c r="G127" s="46">
        <v>1.6</v>
      </c>
      <c r="H127" s="35"/>
      <c r="I127" s="35"/>
      <c r="J127" s="39">
        <f t="shared" si="2"/>
        <v>3840</v>
      </c>
      <c r="K127" s="35"/>
      <c r="L127" s="30">
        <v>3840</v>
      </c>
      <c r="M127" s="46">
        <v>1.6</v>
      </c>
      <c r="N127" s="26"/>
      <c r="O127" s="33" t="s">
        <v>29</v>
      </c>
      <c r="P127" s="18" t="s">
        <v>23</v>
      </c>
    </row>
    <row r="128" spans="1:16" ht="77.25" customHeight="1">
      <c r="A128" s="7">
        <v>116</v>
      </c>
      <c r="B128" s="8" t="s">
        <v>171</v>
      </c>
      <c r="C128" s="35" t="s">
        <v>173</v>
      </c>
      <c r="D128" s="7">
        <v>2017</v>
      </c>
      <c r="E128" s="10" t="s">
        <v>21</v>
      </c>
      <c r="F128" s="30">
        <v>2650</v>
      </c>
      <c r="G128" s="46">
        <v>0.85</v>
      </c>
      <c r="H128" s="35"/>
      <c r="I128" s="35"/>
      <c r="J128" s="39">
        <f t="shared" si="2"/>
        <v>2650</v>
      </c>
      <c r="K128" s="35"/>
      <c r="L128" s="30">
        <v>2650</v>
      </c>
      <c r="M128" s="46">
        <v>0.85</v>
      </c>
      <c r="N128" s="26"/>
      <c r="O128" s="33" t="s">
        <v>29</v>
      </c>
      <c r="P128" s="18" t="s">
        <v>23</v>
      </c>
    </row>
    <row r="129" spans="1:16" ht="65.25" customHeight="1">
      <c r="A129" s="7">
        <v>117</v>
      </c>
      <c r="B129" s="63" t="s">
        <v>174</v>
      </c>
      <c r="C129" s="35" t="s">
        <v>175</v>
      </c>
      <c r="D129" s="7">
        <v>2017</v>
      </c>
      <c r="E129" s="10" t="s">
        <v>21</v>
      </c>
      <c r="F129" s="30">
        <v>2800</v>
      </c>
      <c r="G129" s="12">
        <v>0.9</v>
      </c>
      <c r="H129" s="32"/>
      <c r="I129" s="32"/>
      <c r="J129" s="39">
        <f t="shared" si="2"/>
        <v>2800</v>
      </c>
      <c r="K129" s="32"/>
      <c r="L129" s="30">
        <v>2800</v>
      </c>
      <c r="M129" s="12">
        <v>0.9</v>
      </c>
      <c r="N129" s="26"/>
      <c r="O129" s="33" t="s">
        <v>29</v>
      </c>
      <c r="P129" s="18" t="s">
        <v>23</v>
      </c>
    </row>
    <row r="130" spans="1:16" ht="45" customHeight="1">
      <c r="A130" s="7">
        <v>118</v>
      </c>
      <c r="B130" s="8" t="s">
        <v>176</v>
      </c>
      <c r="C130" s="45" t="s">
        <v>177</v>
      </c>
      <c r="D130" s="7">
        <v>2017</v>
      </c>
      <c r="E130" s="10" t="s">
        <v>21</v>
      </c>
      <c r="F130" s="30">
        <v>2280</v>
      </c>
      <c r="G130" s="22">
        <v>0.56499999999999995</v>
      </c>
      <c r="H130" s="45"/>
      <c r="I130" s="45"/>
      <c r="J130" s="39">
        <f t="shared" si="2"/>
        <v>2280</v>
      </c>
      <c r="K130" s="45"/>
      <c r="L130" s="30">
        <v>2280</v>
      </c>
      <c r="M130" s="22">
        <v>0.56499999999999995</v>
      </c>
      <c r="N130" s="26"/>
      <c r="O130" s="33" t="s">
        <v>29</v>
      </c>
      <c r="P130" s="18" t="s">
        <v>23</v>
      </c>
    </row>
    <row r="131" spans="1:16" ht="45.75" customHeight="1">
      <c r="A131" s="7">
        <v>119</v>
      </c>
      <c r="B131" s="63" t="s">
        <v>174</v>
      </c>
      <c r="C131" s="35" t="s">
        <v>178</v>
      </c>
      <c r="D131" s="7">
        <v>2017</v>
      </c>
      <c r="E131" s="10" t="s">
        <v>21</v>
      </c>
      <c r="F131" s="30">
        <v>5400</v>
      </c>
      <c r="G131" s="12">
        <v>1.7</v>
      </c>
      <c r="H131" s="32"/>
      <c r="I131" s="32"/>
      <c r="J131" s="39">
        <f t="shared" si="2"/>
        <v>5400</v>
      </c>
      <c r="K131" s="32"/>
      <c r="L131" s="30">
        <v>5400</v>
      </c>
      <c r="M131" s="12">
        <v>1.7</v>
      </c>
      <c r="N131" s="26"/>
      <c r="O131" s="33" t="s">
        <v>29</v>
      </c>
      <c r="P131" s="18" t="s">
        <v>23</v>
      </c>
    </row>
    <row r="132" spans="1:16" ht="41.25" customHeight="1">
      <c r="A132" s="7">
        <v>120</v>
      </c>
      <c r="B132" s="8" t="s">
        <v>179</v>
      </c>
      <c r="C132" s="35" t="s">
        <v>180</v>
      </c>
      <c r="D132" s="7">
        <v>2017</v>
      </c>
      <c r="E132" s="10" t="s">
        <v>21</v>
      </c>
      <c r="F132" s="30">
        <v>3600</v>
      </c>
      <c r="G132" s="12">
        <v>1.2</v>
      </c>
      <c r="H132" s="32"/>
      <c r="I132" s="32"/>
      <c r="J132" s="39">
        <f t="shared" si="2"/>
        <v>3600</v>
      </c>
      <c r="K132" s="32"/>
      <c r="L132" s="30">
        <v>3600</v>
      </c>
      <c r="M132" s="12">
        <v>1.2</v>
      </c>
      <c r="N132" s="26"/>
      <c r="O132" s="33" t="s">
        <v>29</v>
      </c>
      <c r="P132" s="18" t="s">
        <v>23</v>
      </c>
    </row>
    <row r="133" spans="1:16" ht="54.75" customHeight="1">
      <c r="A133" s="7">
        <v>121</v>
      </c>
      <c r="B133" s="8" t="s">
        <v>179</v>
      </c>
      <c r="C133" s="35" t="s">
        <v>181</v>
      </c>
      <c r="D133" s="7">
        <v>2017</v>
      </c>
      <c r="E133" s="10" t="s">
        <v>21</v>
      </c>
      <c r="F133" s="30">
        <v>1200</v>
      </c>
      <c r="G133" s="12">
        <v>0.4</v>
      </c>
      <c r="H133" s="32"/>
      <c r="I133" s="32"/>
      <c r="J133" s="39">
        <f t="shared" si="2"/>
        <v>1200</v>
      </c>
      <c r="K133" s="32"/>
      <c r="L133" s="30">
        <v>12</v>
      </c>
      <c r="M133" s="12"/>
      <c r="N133" s="26"/>
      <c r="O133" s="33" t="s">
        <v>29</v>
      </c>
      <c r="P133" s="18" t="s">
        <v>23</v>
      </c>
    </row>
    <row r="134" spans="1:16" ht="46.5" customHeight="1">
      <c r="A134" s="7">
        <v>122</v>
      </c>
      <c r="B134" s="8" t="s">
        <v>179</v>
      </c>
      <c r="C134" s="35" t="s">
        <v>182</v>
      </c>
      <c r="D134" s="7">
        <v>2017</v>
      </c>
      <c r="E134" s="10" t="s">
        <v>21</v>
      </c>
      <c r="F134" s="30">
        <v>1500</v>
      </c>
      <c r="G134" s="12">
        <v>0.52</v>
      </c>
      <c r="H134" s="32"/>
      <c r="I134" s="32"/>
      <c r="J134" s="39">
        <f t="shared" si="2"/>
        <v>1500</v>
      </c>
      <c r="K134" s="32"/>
      <c r="L134" s="30">
        <v>15</v>
      </c>
      <c r="M134" s="12"/>
      <c r="N134" s="26"/>
      <c r="O134" s="33" t="s">
        <v>29</v>
      </c>
      <c r="P134" s="18" t="s">
        <v>23</v>
      </c>
    </row>
    <row r="135" spans="1:16" ht="57" customHeight="1">
      <c r="A135" s="7">
        <v>123</v>
      </c>
      <c r="B135" s="8" t="s">
        <v>179</v>
      </c>
      <c r="C135" s="35" t="s">
        <v>183</v>
      </c>
      <c r="D135" s="7">
        <v>2017</v>
      </c>
      <c r="E135" s="10" t="s">
        <v>21</v>
      </c>
      <c r="F135" s="30">
        <v>29900</v>
      </c>
      <c r="G135" s="12">
        <v>7.1</v>
      </c>
      <c r="H135" s="32"/>
      <c r="I135" s="32"/>
      <c r="J135" s="39">
        <f t="shared" si="2"/>
        <v>29900</v>
      </c>
      <c r="K135" s="32"/>
      <c r="L135" s="30">
        <v>29900</v>
      </c>
      <c r="M135" s="12">
        <v>7.1</v>
      </c>
      <c r="N135" s="26"/>
      <c r="O135" s="33" t="s">
        <v>29</v>
      </c>
      <c r="P135" s="18" t="s">
        <v>23</v>
      </c>
    </row>
    <row r="136" spans="1:16" ht="38.25" customHeight="1">
      <c r="A136" s="7">
        <v>124</v>
      </c>
      <c r="B136" s="8" t="s">
        <v>66</v>
      </c>
      <c r="C136" s="34" t="s">
        <v>184</v>
      </c>
      <c r="D136" s="7">
        <v>2017</v>
      </c>
      <c r="E136" s="10" t="s">
        <v>21</v>
      </c>
      <c r="F136" s="42">
        <v>11616</v>
      </c>
      <c r="G136" s="46">
        <v>2.2000000000000002</v>
      </c>
      <c r="H136" s="23"/>
      <c r="I136" s="23"/>
      <c r="J136" s="39">
        <f t="shared" si="2"/>
        <v>11616</v>
      </c>
      <c r="K136" s="23"/>
      <c r="L136" s="42">
        <v>11616</v>
      </c>
      <c r="M136" s="46">
        <v>2.2000000000000002</v>
      </c>
      <c r="N136" s="26"/>
      <c r="O136" s="33" t="s">
        <v>29</v>
      </c>
      <c r="P136" s="18" t="s">
        <v>23</v>
      </c>
    </row>
    <row r="137" spans="1:16" ht="44.25" customHeight="1">
      <c r="A137" s="7">
        <v>125</v>
      </c>
      <c r="B137" s="8" t="s">
        <v>55</v>
      </c>
      <c r="C137" s="45" t="s">
        <v>185</v>
      </c>
      <c r="D137" s="7">
        <v>2017</v>
      </c>
      <c r="E137" s="10" t="s">
        <v>21</v>
      </c>
      <c r="F137" s="30">
        <v>18700</v>
      </c>
      <c r="G137" s="22">
        <v>3.5</v>
      </c>
      <c r="H137" s="45"/>
      <c r="I137" s="45"/>
      <c r="J137" s="39">
        <f t="shared" si="2"/>
        <v>18700</v>
      </c>
      <c r="K137" s="45"/>
      <c r="L137" s="30">
        <v>18700</v>
      </c>
      <c r="M137" s="22">
        <v>3.5</v>
      </c>
      <c r="N137" s="26"/>
      <c r="O137" s="33" t="s">
        <v>29</v>
      </c>
      <c r="P137" s="18" t="s">
        <v>23</v>
      </c>
    </row>
    <row r="138" spans="1:16" ht="64.5" customHeight="1">
      <c r="A138" s="7">
        <v>126</v>
      </c>
      <c r="B138" s="8" t="s">
        <v>79</v>
      </c>
      <c r="C138" s="40" t="s">
        <v>186</v>
      </c>
      <c r="D138" s="7">
        <v>2017</v>
      </c>
      <c r="E138" s="10" t="s">
        <v>21</v>
      </c>
      <c r="F138" s="30">
        <v>14400</v>
      </c>
      <c r="G138" s="12">
        <v>4.5999999999999996</v>
      </c>
      <c r="H138" s="41"/>
      <c r="I138" s="41"/>
      <c r="J138" s="39">
        <f t="shared" si="2"/>
        <v>14400</v>
      </c>
      <c r="K138" s="41"/>
      <c r="L138" s="30">
        <v>14400</v>
      </c>
      <c r="M138" s="12">
        <v>4.5999999999999996</v>
      </c>
      <c r="N138" s="26"/>
      <c r="O138" s="33" t="s">
        <v>29</v>
      </c>
      <c r="P138" s="18" t="s">
        <v>23</v>
      </c>
    </row>
    <row r="139" spans="1:16" ht="53.25" customHeight="1">
      <c r="A139" s="7">
        <v>127</v>
      </c>
      <c r="B139" s="8" t="s">
        <v>55</v>
      </c>
      <c r="C139" s="54" t="s">
        <v>187</v>
      </c>
      <c r="D139" s="7">
        <v>2017</v>
      </c>
      <c r="E139" s="10" t="s">
        <v>21</v>
      </c>
      <c r="F139" s="30">
        <v>5100</v>
      </c>
      <c r="G139" s="29">
        <v>1.6</v>
      </c>
      <c r="H139" s="54"/>
      <c r="I139" s="54"/>
      <c r="J139" s="39">
        <f t="shared" si="2"/>
        <v>5100</v>
      </c>
      <c r="K139" s="54"/>
      <c r="L139" s="30">
        <v>5100</v>
      </c>
      <c r="M139" s="29">
        <v>1.6</v>
      </c>
      <c r="N139" s="26"/>
      <c r="O139" s="33" t="s">
        <v>29</v>
      </c>
      <c r="P139" s="18" t="s">
        <v>23</v>
      </c>
    </row>
    <row r="140" spans="1:16" ht="44.25" customHeight="1">
      <c r="A140" s="7">
        <v>128</v>
      </c>
      <c r="B140" s="8" t="s">
        <v>70</v>
      </c>
      <c r="C140" s="35" t="s">
        <v>188</v>
      </c>
      <c r="D140" s="7">
        <v>2017</v>
      </c>
      <c r="E140" s="10" t="s">
        <v>21</v>
      </c>
      <c r="F140" s="30">
        <v>900</v>
      </c>
      <c r="G140" s="46">
        <v>0.3</v>
      </c>
      <c r="H140" s="32"/>
      <c r="I140" s="32"/>
      <c r="J140" s="39">
        <f t="shared" si="2"/>
        <v>900</v>
      </c>
      <c r="K140" s="32"/>
      <c r="L140" s="30">
        <v>10</v>
      </c>
      <c r="M140" s="46"/>
      <c r="N140" s="26"/>
      <c r="O140" s="33" t="s">
        <v>29</v>
      </c>
      <c r="P140" s="18" t="s">
        <v>23</v>
      </c>
    </row>
    <row r="141" spans="1:16" ht="54.75" customHeight="1">
      <c r="A141" s="7">
        <v>129</v>
      </c>
      <c r="B141" s="8" t="s">
        <v>115</v>
      </c>
      <c r="C141" s="40" t="s">
        <v>189</v>
      </c>
      <c r="D141" s="7">
        <v>2017</v>
      </c>
      <c r="E141" s="10" t="s">
        <v>21</v>
      </c>
      <c r="F141" s="30">
        <v>7700</v>
      </c>
      <c r="G141" s="12">
        <v>2.5</v>
      </c>
      <c r="H141" s="41"/>
      <c r="I141" s="41"/>
      <c r="J141" s="39">
        <f t="shared" si="2"/>
        <v>7700</v>
      </c>
      <c r="K141" s="41"/>
      <c r="L141" s="30">
        <v>77</v>
      </c>
      <c r="M141" s="12"/>
      <c r="N141" s="26"/>
      <c r="O141" s="33" t="s">
        <v>29</v>
      </c>
      <c r="P141" s="18" t="s">
        <v>23</v>
      </c>
    </row>
    <row r="142" spans="1:16" ht="44.25" customHeight="1">
      <c r="A142" s="7">
        <v>130</v>
      </c>
      <c r="B142" s="8" t="s">
        <v>115</v>
      </c>
      <c r="C142" s="40" t="s">
        <v>190</v>
      </c>
      <c r="D142" s="7">
        <v>2017</v>
      </c>
      <c r="E142" s="10" t="s">
        <v>21</v>
      </c>
      <c r="F142" s="30">
        <v>13000</v>
      </c>
      <c r="G142" s="12">
        <v>3.4</v>
      </c>
      <c r="H142" s="41"/>
      <c r="I142" s="41"/>
      <c r="J142" s="39">
        <f t="shared" si="2"/>
        <v>13000</v>
      </c>
      <c r="K142" s="41"/>
      <c r="L142" s="30">
        <v>13000</v>
      </c>
      <c r="M142" s="12">
        <v>3.4</v>
      </c>
      <c r="N142" s="26"/>
      <c r="O142" s="33" t="s">
        <v>29</v>
      </c>
      <c r="P142" s="18" t="s">
        <v>23</v>
      </c>
    </row>
    <row r="143" spans="1:16" ht="42.75" customHeight="1">
      <c r="A143" s="7">
        <v>131</v>
      </c>
      <c r="B143" s="8" t="s">
        <v>68</v>
      </c>
      <c r="C143" s="40" t="s">
        <v>191</v>
      </c>
      <c r="D143" s="7">
        <v>2017</v>
      </c>
      <c r="E143" s="10" t="s">
        <v>21</v>
      </c>
      <c r="F143" s="30">
        <v>6200</v>
      </c>
      <c r="G143" s="44">
        <v>2</v>
      </c>
      <c r="H143" s="41"/>
      <c r="I143" s="41"/>
      <c r="J143" s="39">
        <f t="shared" si="2"/>
        <v>6200</v>
      </c>
      <c r="K143" s="41"/>
      <c r="L143" s="30">
        <v>62</v>
      </c>
      <c r="M143" s="44"/>
      <c r="N143" s="26"/>
      <c r="O143" s="33" t="s">
        <v>29</v>
      </c>
      <c r="P143" s="18" t="s">
        <v>23</v>
      </c>
    </row>
    <row r="144" spans="1:16" ht="34.5" customHeight="1">
      <c r="A144" s="7">
        <v>132</v>
      </c>
      <c r="B144" s="8" t="s">
        <v>68</v>
      </c>
      <c r="C144" s="40" t="s">
        <v>192</v>
      </c>
      <c r="D144" s="7">
        <v>2017</v>
      </c>
      <c r="E144" s="10" t="s">
        <v>21</v>
      </c>
      <c r="F144" s="30">
        <v>6000</v>
      </c>
      <c r="G144" s="44">
        <v>2</v>
      </c>
      <c r="H144" s="41"/>
      <c r="I144" s="41"/>
      <c r="J144" s="39">
        <f t="shared" si="2"/>
        <v>6000</v>
      </c>
      <c r="K144" s="41"/>
      <c r="L144" s="30">
        <v>6000</v>
      </c>
      <c r="M144" s="44">
        <v>2</v>
      </c>
      <c r="N144" s="26"/>
      <c r="O144" s="33" t="s">
        <v>29</v>
      </c>
      <c r="P144" s="18" t="s">
        <v>23</v>
      </c>
    </row>
    <row r="145" spans="1:16" ht="42" customHeight="1">
      <c r="A145" s="7">
        <v>133</v>
      </c>
      <c r="B145" s="8" t="s">
        <v>68</v>
      </c>
      <c r="C145" s="40" t="s">
        <v>193</v>
      </c>
      <c r="D145" s="7">
        <v>2017</v>
      </c>
      <c r="E145" s="10" t="s">
        <v>21</v>
      </c>
      <c r="F145" s="30">
        <v>2100</v>
      </c>
      <c r="G145" s="44">
        <v>0.8</v>
      </c>
      <c r="H145" s="41"/>
      <c r="I145" s="41"/>
      <c r="J145" s="39">
        <f t="shared" si="2"/>
        <v>2100</v>
      </c>
      <c r="K145" s="41"/>
      <c r="L145" s="30">
        <v>2100</v>
      </c>
      <c r="M145" s="44">
        <v>0.8</v>
      </c>
      <c r="N145" s="26"/>
      <c r="O145" s="33" t="s">
        <v>29</v>
      </c>
      <c r="P145" s="18" t="s">
        <v>23</v>
      </c>
    </row>
    <row r="146" spans="1:16" ht="45" customHeight="1">
      <c r="A146" s="7">
        <v>134</v>
      </c>
      <c r="B146" s="8" t="s">
        <v>70</v>
      </c>
      <c r="C146" s="35" t="s">
        <v>194</v>
      </c>
      <c r="D146" s="7">
        <v>2017</v>
      </c>
      <c r="E146" s="10" t="s">
        <v>21</v>
      </c>
      <c r="F146" s="30">
        <v>2000</v>
      </c>
      <c r="G146" s="46">
        <v>0.7</v>
      </c>
      <c r="H146" s="32"/>
      <c r="I146" s="32"/>
      <c r="J146" s="39">
        <f t="shared" si="2"/>
        <v>2000</v>
      </c>
      <c r="K146" s="32"/>
      <c r="L146" s="30">
        <v>2000</v>
      </c>
      <c r="M146" s="46">
        <v>0.7</v>
      </c>
      <c r="N146" s="26"/>
      <c r="O146" s="33" t="s">
        <v>29</v>
      </c>
      <c r="P146" s="18" t="s">
        <v>23</v>
      </c>
    </row>
    <row r="147" spans="1:16" ht="57.75" customHeight="1">
      <c r="A147" s="7">
        <v>135</v>
      </c>
      <c r="B147" s="8" t="s">
        <v>68</v>
      </c>
      <c r="C147" s="40" t="s">
        <v>195</v>
      </c>
      <c r="D147" s="7">
        <v>2017</v>
      </c>
      <c r="E147" s="10" t="s">
        <v>21</v>
      </c>
      <c r="F147" s="30">
        <v>3000</v>
      </c>
      <c r="G147" s="44">
        <v>1</v>
      </c>
      <c r="H147" s="41"/>
      <c r="I147" s="41"/>
      <c r="J147" s="39">
        <f t="shared" si="2"/>
        <v>3000</v>
      </c>
      <c r="K147" s="41"/>
      <c r="L147" s="30">
        <v>30</v>
      </c>
      <c r="M147" s="44"/>
      <c r="N147" s="26"/>
      <c r="O147" s="33" t="s">
        <v>29</v>
      </c>
      <c r="P147" s="18" t="s">
        <v>23</v>
      </c>
    </row>
    <row r="148" spans="1:16" ht="41.25" customHeight="1">
      <c r="A148" s="7">
        <v>136</v>
      </c>
      <c r="B148" s="8" t="s">
        <v>32</v>
      </c>
      <c r="C148" s="35" t="s">
        <v>196</v>
      </c>
      <c r="D148" s="7">
        <v>2017</v>
      </c>
      <c r="E148" s="10" t="s">
        <v>21</v>
      </c>
      <c r="F148" s="30">
        <v>1230</v>
      </c>
      <c r="G148" s="31">
        <v>0.60399999999999998</v>
      </c>
      <c r="H148" s="32"/>
      <c r="I148" s="32"/>
      <c r="J148" s="39">
        <f t="shared" si="2"/>
        <v>1230</v>
      </c>
      <c r="K148" s="32"/>
      <c r="L148" s="30">
        <v>12</v>
      </c>
      <c r="M148" s="31"/>
      <c r="N148" s="26"/>
      <c r="O148" s="33" t="s">
        <v>29</v>
      </c>
      <c r="P148" s="18" t="s">
        <v>23</v>
      </c>
    </row>
    <row r="149" spans="1:16" ht="52.5" customHeight="1">
      <c r="A149" s="7">
        <v>137</v>
      </c>
      <c r="B149" s="8" t="s">
        <v>81</v>
      </c>
      <c r="C149" s="45" t="s">
        <v>197</v>
      </c>
      <c r="D149" s="7">
        <v>2017</v>
      </c>
      <c r="E149" s="10" t="s">
        <v>21</v>
      </c>
      <c r="F149" s="30">
        <v>3800</v>
      </c>
      <c r="G149" s="22">
        <v>1.1000000000000001</v>
      </c>
      <c r="H149" s="45"/>
      <c r="I149" s="45"/>
      <c r="J149" s="39">
        <f t="shared" si="2"/>
        <v>3800</v>
      </c>
      <c r="K149" s="45"/>
      <c r="L149" s="30">
        <v>3800</v>
      </c>
      <c r="M149" s="22">
        <v>1.1000000000000001</v>
      </c>
      <c r="N149" s="26"/>
      <c r="O149" s="33" t="s">
        <v>29</v>
      </c>
      <c r="P149" s="18" t="s">
        <v>23</v>
      </c>
    </row>
    <row r="150" spans="1:16" ht="40.5" customHeight="1">
      <c r="A150" s="7">
        <v>138</v>
      </c>
      <c r="B150" s="8" t="s">
        <v>57</v>
      </c>
      <c r="C150" s="47" t="s">
        <v>198</v>
      </c>
      <c r="D150" s="7">
        <v>2017</v>
      </c>
      <c r="E150" s="10" t="s">
        <v>21</v>
      </c>
      <c r="F150" s="30">
        <v>8600</v>
      </c>
      <c r="G150" s="46">
        <v>2.7</v>
      </c>
      <c r="H150" s="47"/>
      <c r="I150" s="47"/>
      <c r="J150" s="39">
        <f t="shared" si="2"/>
        <v>8600</v>
      </c>
      <c r="K150" s="47"/>
      <c r="L150" s="30">
        <v>8600</v>
      </c>
      <c r="M150" s="46">
        <v>2.7</v>
      </c>
      <c r="N150" s="26"/>
      <c r="O150" s="33" t="s">
        <v>29</v>
      </c>
      <c r="P150" s="18" t="s">
        <v>23</v>
      </c>
    </row>
    <row r="151" spans="1:16" ht="42.75" customHeight="1">
      <c r="A151" s="7">
        <v>139</v>
      </c>
      <c r="B151" s="8" t="s">
        <v>57</v>
      </c>
      <c r="C151" s="47" t="s">
        <v>199</v>
      </c>
      <c r="D151" s="7">
        <v>2017</v>
      </c>
      <c r="E151" s="10" t="s">
        <v>21</v>
      </c>
      <c r="F151" s="30">
        <v>3600</v>
      </c>
      <c r="G151" s="46">
        <v>1.2</v>
      </c>
      <c r="H151" s="47"/>
      <c r="I151" s="47"/>
      <c r="J151" s="39">
        <f t="shared" si="2"/>
        <v>3600</v>
      </c>
      <c r="K151" s="47"/>
      <c r="L151" s="30">
        <v>3600</v>
      </c>
      <c r="M151" s="46">
        <v>1.2</v>
      </c>
      <c r="N151" s="26"/>
      <c r="O151" s="33" t="s">
        <v>29</v>
      </c>
      <c r="P151" s="18" t="s">
        <v>23</v>
      </c>
    </row>
    <row r="152" spans="1:16" ht="46.5" customHeight="1">
      <c r="A152" s="7">
        <v>140</v>
      </c>
      <c r="B152" s="8" t="s">
        <v>57</v>
      </c>
      <c r="C152" s="47" t="s">
        <v>200</v>
      </c>
      <c r="D152" s="7">
        <v>2017</v>
      </c>
      <c r="E152" s="10" t="s">
        <v>21</v>
      </c>
      <c r="F152" s="30">
        <v>4200</v>
      </c>
      <c r="G152" s="46">
        <v>1.4</v>
      </c>
      <c r="H152" s="47"/>
      <c r="I152" s="47"/>
      <c r="J152" s="39">
        <f t="shared" si="2"/>
        <v>4200</v>
      </c>
      <c r="K152" s="47"/>
      <c r="L152" s="30">
        <v>4200</v>
      </c>
      <c r="M152" s="46">
        <v>1.4</v>
      </c>
      <c r="N152" s="26"/>
      <c r="O152" s="33" t="s">
        <v>29</v>
      </c>
      <c r="P152" s="18" t="s">
        <v>23</v>
      </c>
    </row>
    <row r="153" spans="1:16" ht="54" customHeight="1">
      <c r="A153" s="7">
        <v>141</v>
      </c>
      <c r="B153" s="8" t="s">
        <v>52</v>
      </c>
      <c r="C153" s="35" t="s">
        <v>201</v>
      </c>
      <c r="D153" s="7">
        <v>2017</v>
      </c>
      <c r="E153" s="10" t="s">
        <v>21</v>
      </c>
      <c r="F153" s="30">
        <v>10950</v>
      </c>
      <c r="G153" s="31">
        <v>3.5</v>
      </c>
      <c r="H153" s="32"/>
      <c r="I153" s="32"/>
      <c r="J153" s="39">
        <f t="shared" ref="J153:J204" si="3">F153-I153</f>
        <v>10950</v>
      </c>
      <c r="K153" s="32"/>
      <c r="L153" s="30">
        <v>10950</v>
      </c>
      <c r="M153" s="31">
        <v>3.5</v>
      </c>
      <c r="N153" s="26"/>
      <c r="O153" s="33" t="s">
        <v>29</v>
      </c>
      <c r="P153" s="18" t="s">
        <v>23</v>
      </c>
    </row>
    <row r="154" spans="1:16" ht="49.5" customHeight="1">
      <c r="A154" s="7">
        <v>142</v>
      </c>
      <c r="B154" s="8" t="s">
        <v>48</v>
      </c>
      <c r="C154" s="45" t="s">
        <v>202</v>
      </c>
      <c r="D154" s="7">
        <v>2017</v>
      </c>
      <c r="E154" s="10" t="s">
        <v>21</v>
      </c>
      <c r="F154" s="30">
        <v>3800</v>
      </c>
      <c r="G154" s="44">
        <v>1.2</v>
      </c>
      <c r="H154" s="45"/>
      <c r="I154" s="45"/>
      <c r="J154" s="39">
        <f t="shared" si="3"/>
        <v>3800</v>
      </c>
      <c r="K154" s="45"/>
      <c r="L154" s="30">
        <v>38</v>
      </c>
      <c r="M154" s="44"/>
      <c r="N154" s="26"/>
      <c r="O154" s="33" t="s">
        <v>29</v>
      </c>
      <c r="P154" s="18" t="s">
        <v>23</v>
      </c>
    </row>
    <row r="155" spans="1:16" ht="54" customHeight="1">
      <c r="A155" s="7">
        <v>143</v>
      </c>
      <c r="B155" s="8" t="s">
        <v>48</v>
      </c>
      <c r="C155" s="45" t="s">
        <v>203</v>
      </c>
      <c r="D155" s="7">
        <v>2017</v>
      </c>
      <c r="E155" s="10" t="s">
        <v>21</v>
      </c>
      <c r="F155" s="30">
        <v>28900</v>
      </c>
      <c r="G155" s="44">
        <v>4.5</v>
      </c>
      <c r="H155" s="45"/>
      <c r="I155" s="45"/>
      <c r="J155" s="39">
        <f t="shared" si="3"/>
        <v>28900</v>
      </c>
      <c r="K155" s="45"/>
      <c r="L155" s="30">
        <v>28900</v>
      </c>
      <c r="M155" s="44">
        <v>4.5</v>
      </c>
      <c r="N155" s="26"/>
      <c r="O155" s="33" t="s">
        <v>29</v>
      </c>
      <c r="P155" s="18" t="s">
        <v>23</v>
      </c>
    </row>
    <row r="156" spans="1:16" ht="46.5" customHeight="1">
      <c r="A156" s="7">
        <v>144</v>
      </c>
      <c r="B156" s="8" t="s">
        <v>48</v>
      </c>
      <c r="C156" s="45" t="s">
        <v>204</v>
      </c>
      <c r="D156" s="7">
        <v>2017</v>
      </c>
      <c r="E156" s="10" t="s">
        <v>21</v>
      </c>
      <c r="F156" s="30">
        <v>15000</v>
      </c>
      <c r="G156" s="22">
        <v>4</v>
      </c>
      <c r="H156" s="45"/>
      <c r="I156" s="45"/>
      <c r="J156" s="39">
        <f t="shared" si="3"/>
        <v>15000</v>
      </c>
      <c r="K156" s="45"/>
      <c r="L156" s="30">
        <v>15000</v>
      </c>
      <c r="M156" s="22">
        <v>4</v>
      </c>
      <c r="N156" s="26"/>
      <c r="O156" s="33" t="s">
        <v>29</v>
      </c>
      <c r="P156" s="18" t="s">
        <v>23</v>
      </c>
    </row>
    <row r="157" spans="1:16" ht="38.25" customHeight="1">
      <c r="A157" s="7">
        <v>145</v>
      </c>
      <c r="B157" s="8" t="s">
        <v>48</v>
      </c>
      <c r="C157" s="40" t="s">
        <v>205</v>
      </c>
      <c r="D157" s="7">
        <v>2017</v>
      </c>
      <c r="E157" s="10" t="s">
        <v>21</v>
      </c>
      <c r="F157" s="30">
        <v>12000</v>
      </c>
      <c r="G157" s="22">
        <v>4</v>
      </c>
      <c r="H157" s="40"/>
      <c r="I157" s="40"/>
      <c r="J157" s="39">
        <f t="shared" si="3"/>
        <v>12000</v>
      </c>
      <c r="K157" s="40"/>
      <c r="L157" s="30">
        <v>120</v>
      </c>
      <c r="M157" s="22"/>
      <c r="N157" s="26"/>
      <c r="O157" s="33" t="s">
        <v>29</v>
      </c>
      <c r="P157" s="18" t="s">
        <v>23</v>
      </c>
    </row>
    <row r="158" spans="1:16" ht="42.75" customHeight="1">
      <c r="A158" s="7">
        <v>146</v>
      </c>
      <c r="B158" s="8" t="s">
        <v>48</v>
      </c>
      <c r="C158" s="45" t="s">
        <v>206</v>
      </c>
      <c r="D158" s="7">
        <v>2017</v>
      </c>
      <c r="E158" s="10" t="s">
        <v>21</v>
      </c>
      <c r="F158" s="30">
        <v>4500</v>
      </c>
      <c r="G158" s="22">
        <v>1.5</v>
      </c>
      <c r="H158" s="45"/>
      <c r="I158" s="45"/>
      <c r="J158" s="39">
        <f t="shared" si="3"/>
        <v>4500</v>
      </c>
      <c r="K158" s="45"/>
      <c r="L158" s="30">
        <v>45</v>
      </c>
      <c r="M158" s="22"/>
      <c r="N158" s="26"/>
      <c r="O158" s="33" t="s">
        <v>29</v>
      </c>
      <c r="P158" s="18" t="s">
        <v>23</v>
      </c>
    </row>
    <row r="159" spans="1:16" ht="39.75" customHeight="1">
      <c r="A159" s="7">
        <v>147</v>
      </c>
      <c r="B159" s="8" t="s">
        <v>66</v>
      </c>
      <c r="C159" s="34" t="s">
        <v>207</v>
      </c>
      <c r="D159" s="7">
        <v>2017</v>
      </c>
      <c r="E159" s="10" t="s">
        <v>21</v>
      </c>
      <c r="F159" s="42">
        <v>6120</v>
      </c>
      <c r="G159" s="46">
        <v>1.5</v>
      </c>
      <c r="H159" s="23"/>
      <c r="I159" s="23"/>
      <c r="J159" s="39">
        <f t="shared" si="3"/>
        <v>6120</v>
      </c>
      <c r="K159" s="23"/>
      <c r="L159" s="42">
        <v>6120</v>
      </c>
      <c r="M159" s="46">
        <v>1.5</v>
      </c>
      <c r="N159" s="26"/>
      <c r="O159" s="33" t="s">
        <v>29</v>
      </c>
      <c r="P159" s="18" t="s">
        <v>23</v>
      </c>
    </row>
    <row r="160" spans="1:16" ht="44.25" customHeight="1">
      <c r="A160" s="7">
        <v>148</v>
      </c>
      <c r="B160" s="8" t="s">
        <v>66</v>
      </c>
      <c r="C160" s="34" t="s">
        <v>208</v>
      </c>
      <c r="D160" s="7">
        <v>2017</v>
      </c>
      <c r="E160" s="10" t="s">
        <v>21</v>
      </c>
      <c r="F160" s="42">
        <v>2040</v>
      </c>
      <c r="G160" s="46">
        <v>0.5</v>
      </c>
      <c r="H160" s="23"/>
      <c r="I160" s="23"/>
      <c r="J160" s="39">
        <f t="shared" si="3"/>
        <v>2040</v>
      </c>
      <c r="K160" s="23"/>
      <c r="L160" s="42">
        <v>2040</v>
      </c>
      <c r="M160" s="46">
        <v>0.5</v>
      </c>
      <c r="N160" s="26"/>
      <c r="O160" s="33" t="s">
        <v>29</v>
      </c>
      <c r="P160" s="18" t="s">
        <v>23</v>
      </c>
    </row>
    <row r="161" spans="1:16" ht="43.5" customHeight="1">
      <c r="A161" s="7">
        <v>149</v>
      </c>
      <c r="B161" s="8" t="s">
        <v>66</v>
      </c>
      <c r="C161" s="34" t="s">
        <v>209</v>
      </c>
      <c r="D161" s="7">
        <v>2017</v>
      </c>
      <c r="E161" s="10" t="s">
        <v>21</v>
      </c>
      <c r="F161" s="42">
        <v>4080</v>
      </c>
      <c r="G161" s="46">
        <v>0.99</v>
      </c>
      <c r="H161" s="23"/>
      <c r="I161" s="23"/>
      <c r="J161" s="39">
        <f t="shared" si="3"/>
        <v>4080</v>
      </c>
      <c r="K161" s="23"/>
      <c r="L161" s="42">
        <v>4080</v>
      </c>
      <c r="M161" s="46">
        <v>0.99</v>
      </c>
      <c r="N161" s="26"/>
      <c r="O161" s="33" t="s">
        <v>29</v>
      </c>
      <c r="P161" s="18" t="s">
        <v>23</v>
      </c>
    </row>
    <row r="162" spans="1:16" ht="63.75" customHeight="1">
      <c r="A162" s="7">
        <v>150</v>
      </c>
      <c r="B162" s="8" t="s">
        <v>66</v>
      </c>
      <c r="C162" s="45" t="s">
        <v>210</v>
      </c>
      <c r="D162" s="7">
        <v>2017</v>
      </c>
      <c r="E162" s="10" t="s">
        <v>21</v>
      </c>
      <c r="F162" s="30">
        <v>3038</v>
      </c>
      <c r="G162" s="46">
        <v>1</v>
      </c>
      <c r="H162" s="45"/>
      <c r="I162" s="45"/>
      <c r="J162" s="39">
        <f t="shared" si="3"/>
        <v>3038</v>
      </c>
      <c r="K162" s="45"/>
      <c r="L162" s="30">
        <v>3038</v>
      </c>
      <c r="M162" s="46">
        <v>1</v>
      </c>
      <c r="N162" s="26"/>
      <c r="O162" s="33" t="s">
        <v>29</v>
      </c>
      <c r="P162" s="18" t="s">
        <v>23</v>
      </c>
    </row>
    <row r="163" spans="1:16" ht="39.75" customHeight="1">
      <c r="A163" s="7">
        <v>151</v>
      </c>
      <c r="B163" s="8" t="s">
        <v>105</v>
      </c>
      <c r="C163" s="34" t="s">
        <v>211</v>
      </c>
      <c r="D163" s="7">
        <v>2017</v>
      </c>
      <c r="E163" s="10" t="s">
        <v>21</v>
      </c>
      <c r="F163" s="42">
        <v>4650</v>
      </c>
      <c r="G163" s="43">
        <v>1.5</v>
      </c>
      <c r="H163" s="23"/>
      <c r="I163" s="23"/>
      <c r="J163" s="39">
        <f t="shared" si="3"/>
        <v>4650</v>
      </c>
      <c r="K163" s="23"/>
      <c r="L163" s="42">
        <v>4650</v>
      </c>
      <c r="M163" s="43">
        <v>1.5</v>
      </c>
      <c r="N163" s="26"/>
      <c r="O163" s="33" t="s">
        <v>29</v>
      </c>
      <c r="P163" s="18" t="s">
        <v>23</v>
      </c>
    </row>
    <row r="164" spans="1:16" ht="39.75" customHeight="1">
      <c r="A164" s="7">
        <v>152</v>
      </c>
      <c r="B164" s="8" t="s">
        <v>105</v>
      </c>
      <c r="C164" s="34" t="s">
        <v>212</v>
      </c>
      <c r="D164" s="7">
        <v>2017</v>
      </c>
      <c r="E164" s="10" t="s">
        <v>21</v>
      </c>
      <c r="F164" s="42">
        <v>8160</v>
      </c>
      <c r="G164" s="43">
        <v>2</v>
      </c>
      <c r="H164" s="23"/>
      <c r="I164" s="23"/>
      <c r="J164" s="39">
        <f t="shared" si="3"/>
        <v>8160</v>
      </c>
      <c r="K164" s="23"/>
      <c r="L164" s="42">
        <v>8160</v>
      </c>
      <c r="M164" s="43">
        <v>2</v>
      </c>
      <c r="N164" s="26"/>
      <c r="O164" s="33" t="s">
        <v>29</v>
      </c>
      <c r="P164" s="18" t="s">
        <v>23</v>
      </c>
    </row>
    <row r="165" spans="1:16" ht="39.75" customHeight="1">
      <c r="A165" s="7">
        <v>153</v>
      </c>
      <c r="B165" s="8" t="s">
        <v>105</v>
      </c>
      <c r="C165" s="34" t="s">
        <v>213</v>
      </c>
      <c r="D165" s="7">
        <v>2017</v>
      </c>
      <c r="E165" s="10" t="s">
        <v>21</v>
      </c>
      <c r="F165" s="42">
        <v>13820</v>
      </c>
      <c r="G165" s="43">
        <v>4</v>
      </c>
      <c r="H165" s="23"/>
      <c r="I165" s="23"/>
      <c r="J165" s="39">
        <f t="shared" si="3"/>
        <v>13820</v>
      </c>
      <c r="K165" s="23"/>
      <c r="L165" s="42">
        <v>13820</v>
      </c>
      <c r="M165" s="43">
        <v>4</v>
      </c>
      <c r="N165" s="26"/>
      <c r="O165" s="33" t="s">
        <v>29</v>
      </c>
      <c r="P165" s="18" t="s">
        <v>23</v>
      </c>
    </row>
    <row r="166" spans="1:16" ht="59.25" customHeight="1">
      <c r="A166" s="7">
        <v>154</v>
      </c>
      <c r="B166" s="8" t="s">
        <v>105</v>
      </c>
      <c r="C166" s="45" t="s">
        <v>214</v>
      </c>
      <c r="D166" s="7">
        <v>2017</v>
      </c>
      <c r="E166" s="10" t="s">
        <v>21</v>
      </c>
      <c r="F166" s="30">
        <v>1300</v>
      </c>
      <c r="G166" s="44">
        <v>0.46</v>
      </c>
      <c r="H166" s="45"/>
      <c r="I166" s="45"/>
      <c r="J166" s="39">
        <f t="shared" si="3"/>
        <v>1300</v>
      </c>
      <c r="K166" s="45"/>
      <c r="L166" s="30">
        <v>1300</v>
      </c>
      <c r="M166" s="44">
        <v>0.46</v>
      </c>
      <c r="N166" s="26"/>
      <c r="O166" s="33" t="s">
        <v>29</v>
      </c>
      <c r="P166" s="18" t="s">
        <v>23</v>
      </c>
    </row>
    <row r="167" spans="1:16" ht="40.5" customHeight="1">
      <c r="A167" s="7">
        <v>155</v>
      </c>
      <c r="B167" s="8" t="s">
        <v>59</v>
      </c>
      <c r="C167" s="51" t="s">
        <v>215</v>
      </c>
      <c r="D167" s="7">
        <v>2017</v>
      </c>
      <c r="E167" s="10" t="s">
        <v>21</v>
      </c>
      <c r="F167" s="42">
        <v>4080</v>
      </c>
      <c r="G167" s="49">
        <v>1</v>
      </c>
      <c r="H167" s="23"/>
      <c r="I167" s="23"/>
      <c r="J167" s="39">
        <f t="shared" si="3"/>
        <v>4080</v>
      </c>
      <c r="K167" s="23"/>
      <c r="L167" s="42">
        <v>40</v>
      </c>
      <c r="M167" s="49"/>
      <c r="N167" s="26"/>
      <c r="O167" s="33" t="s">
        <v>29</v>
      </c>
      <c r="P167" s="18" t="s">
        <v>23</v>
      </c>
    </row>
    <row r="168" spans="1:16" ht="41.25" customHeight="1">
      <c r="A168" s="7">
        <v>156</v>
      </c>
      <c r="B168" s="8" t="s">
        <v>59</v>
      </c>
      <c r="C168" s="51" t="s">
        <v>216</v>
      </c>
      <c r="D168" s="7">
        <v>2017</v>
      </c>
      <c r="E168" s="10" t="s">
        <v>21</v>
      </c>
      <c r="F168" s="42">
        <v>10776</v>
      </c>
      <c r="G168" s="49">
        <v>3</v>
      </c>
      <c r="H168" s="23"/>
      <c r="I168" s="23"/>
      <c r="J168" s="39">
        <f t="shared" si="3"/>
        <v>10776</v>
      </c>
      <c r="K168" s="23"/>
      <c r="L168" s="42">
        <v>107</v>
      </c>
      <c r="M168" s="49"/>
      <c r="N168" s="26"/>
      <c r="O168" s="33" t="s">
        <v>29</v>
      </c>
      <c r="P168" s="18" t="s">
        <v>23</v>
      </c>
    </row>
    <row r="169" spans="1:16" ht="70.5" customHeight="1">
      <c r="A169" s="7">
        <v>157</v>
      </c>
      <c r="B169" s="8" t="s">
        <v>19</v>
      </c>
      <c r="C169" s="64" t="s">
        <v>217</v>
      </c>
      <c r="D169" s="7">
        <v>2017</v>
      </c>
      <c r="E169" s="10" t="s">
        <v>21</v>
      </c>
      <c r="F169" s="30">
        <v>7630</v>
      </c>
      <c r="G169" s="46">
        <v>2.5</v>
      </c>
      <c r="H169" s="64"/>
      <c r="I169" s="64"/>
      <c r="J169" s="39">
        <f t="shared" si="3"/>
        <v>7630</v>
      </c>
      <c r="K169" s="64"/>
      <c r="L169" s="30">
        <v>76</v>
      </c>
      <c r="M169" s="46"/>
      <c r="N169" s="26"/>
      <c r="O169" s="33" t="s">
        <v>29</v>
      </c>
      <c r="P169" s="18" t="s">
        <v>23</v>
      </c>
    </row>
    <row r="170" spans="1:16" ht="42" customHeight="1">
      <c r="A170" s="7">
        <v>158</v>
      </c>
      <c r="B170" s="8" t="s">
        <v>19</v>
      </c>
      <c r="C170" s="64" t="s">
        <v>218</v>
      </c>
      <c r="D170" s="7">
        <v>2016</v>
      </c>
      <c r="E170" s="10" t="s">
        <v>21</v>
      </c>
      <c r="F170" s="30">
        <v>2000</v>
      </c>
      <c r="G170" s="46">
        <v>0.5</v>
      </c>
      <c r="H170" s="64"/>
      <c r="I170" s="64"/>
      <c r="J170" s="39">
        <f t="shared" si="3"/>
        <v>2000</v>
      </c>
      <c r="K170" s="64"/>
      <c r="L170" s="30">
        <v>2000</v>
      </c>
      <c r="M170" s="46">
        <v>0.5</v>
      </c>
      <c r="N170" s="26"/>
      <c r="O170" s="33" t="s">
        <v>29</v>
      </c>
      <c r="P170" s="18" t="s">
        <v>23</v>
      </c>
    </row>
    <row r="171" spans="1:16" ht="41.25" customHeight="1">
      <c r="A171" s="7">
        <v>159</v>
      </c>
      <c r="B171" s="8" t="s">
        <v>19</v>
      </c>
      <c r="C171" s="65" t="s">
        <v>219</v>
      </c>
      <c r="D171" s="7">
        <v>2017</v>
      </c>
      <c r="E171" s="10" t="s">
        <v>21</v>
      </c>
      <c r="F171" s="30">
        <v>9000</v>
      </c>
      <c r="G171" s="46">
        <v>2.5</v>
      </c>
      <c r="H171" s="35"/>
      <c r="I171" s="35"/>
      <c r="J171" s="39">
        <f t="shared" si="3"/>
        <v>9000</v>
      </c>
      <c r="K171" s="35"/>
      <c r="L171" s="30">
        <v>9000</v>
      </c>
      <c r="M171" s="46">
        <v>2.5</v>
      </c>
      <c r="N171" s="26"/>
      <c r="O171" s="33" t="s">
        <v>29</v>
      </c>
      <c r="P171" s="18" t="s">
        <v>23</v>
      </c>
    </row>
    <row r="172" spans="1:16" ht="42" customHeight="1">
      <c r="A172" s="7">
        <v>160</v>
      </c>
      <c r="B172" s="8" t="s">
        <v>19</v>
      </c>
      <c r="C172" s="35" t="s">
        <v>220</v>
      </c>
      <c r="D172" s="7">
        <v>2017</v>
      </c>
      <c r="E172" s="10" t="s">
        <v>21</v>
      </c>
      <c r="F172" s="30">
        <v>18900</v>
      </c>
      <c r="G172" s="46">
        <v>6.19</v>
      </c>
      <c r="H172" s="35"/>
      <c r="I172" s="35"/>
      <c r="J172" s="39">
        <f t="shared" si="3"/>
        <v>18900</v>
      </c>
      <c r="K172" s="35"/>
      <c r="L172" s="30">
        <v>18900</v>
      </c>
      <c r="M172" s="46">
        <v>6.19</v>
      </c>
      <c r="N172" s="26"/>
      <c r="O172" s="33" t="s">
        <v>29</v>
      </c>
      <c r="P172" s="18" t="s">
        <v>23</v>
      </c>
    </row>
    <row r="173" spans="1:16" ht="52.5" customHeight="1">
      <c r="A173" s="7">
        <v>161</v>
      </c>
      <c r="B173" s="8" t="s">
        <v>19</v>
      </c>
      <c r="C173" s="35" t="s">
        <v>221</v>
      </c>
      <c r="D173" s="7">
        <v>2017</v>
      </c>
      <c r="E173" s="10" t="s">
        <v>21</v>
      </c>
      <c r="F173" s="30">
        <v>6030</v>
      </c>
      <c r="G173" s="46">
        <v>1.95</v>
      </c>
      <c r="H173" s="35"/>
      <c r="I173" s="35"/>
      <c r="J173" s="39">
        <f t="shared" si="3"/>
        <v>6030</v>
      </c>
      <c r="K173" s="35"/>
      <c r="L173" s="30">
        <v>60</v>
      </c>
      <c r="M173" s="46"/>
      <c r="N173" s="26"/>
      <c r="O173" s="33" t="s">
        <v>29</v>
      </c>
      <c r="P173" s="18" t="s">
        <v>23</v>
      </c>
    </row>
    <row r="174" spans="1:16" ht="41.25" customHeight="1">
      <c r="A174" s="7">
        <v>162</v>
      </c>
      <c r="B174" s="8" t="s">
        <v>143</v>
      </c>
      <c r="C174" s="35" t="s">
        <v>222</v>
      </c>
      <c r="D174" s="7">
        <v>2017</v>
      </c>
      <c r="E174" s="10" t="s">
        <v>21</v>
      </c>
      <c r="F174" s="30">
        <v>4300</v>
      </c>
      <c r="G174" s="31">
        <v>1.45</v>
      </c>
      <c r="H174" s="23"/>
      <c r="I174" s="23"/>
      <c r="J174" s="39">
        <f t="shared" si="3"/>
        <v>4300</v>
      </c>
      <c r="K174" s="23"/>
      <c r="L174" s="30">
        <v>4300</v>
      </c>
      <c r="M174" s="31">
        <v>1.45</v>
      </c>
      <c r="N174" s="26"/>
      <c r="O174" s="33" t="s">
        <v>29</v>
      </c>
      <c r="P174" s="18" t="s">
        <v>23</v>
      </c>
    </row>
    <row r="175" spans="1:16" ht="39.75" customHeight="1">
      <c r="A175" s="7">
        <v>163</v>
      </c>
      <c r="B175" s="8" t="s">
        <v>143</v>
      </c>
      <c r="C175" s="65" t="s">
        <v>223</v>
      </c>
      <c r="D175" s="7">
        <v>2017</v>
      </c>
      <c r="E175" s="10" t="s">
        <v>21</v>
      </c>
      <c r="F175" s="30">
        <v>4200</v>
      </c>
      <c r="G175" s="31">
        <v>1.4</v>
      </c>
      <c r="H175" s="23"/>
      <c r="I175" s="23"/>
      <c r="J175" s="39">
        <f t="shared" si="3"/>
        <v>4200</v>
      </c>
      <c r="K175" s="23"/>
      <c r="L175" s="30">
        <v>4200</v>
      </c>
      <c r="M175" s="31">
        <v>1.4</v>
      </c>
      <c r="N175" s="26"/>
      <c r="O175" s="33" t="s">
        <v>29</v>
      </c>
      <c r="P175" s="18" t="s">
        <v>23</v>
      </c>
    </row>
    <row r="176" spans="1:16" ht="39.75" customHeight="1">
      <c r="A176" s="7">
        <v>164</v>
      </c>
      <c r="B176" s="8" t="s">
        <v>130</v>
      </c>
      <c r="C176" s="35" t="s">
        <v>224</v>
      </c>
      <c r="D176" s="7">
        <v>2017</v>
      </c>
      <c r="E176" s="10" t="s">
        <v>21</v>
      </c>
      <c r="F176" s="30">
        <v>6200</v>
      </c>
      <c r="G176" s="29">
        <v>2</v>
      </c>
      <c r="H176" s="35"/>
      <c r="I176" s="35"/>
      <c r="J176" s="39">
        <f t="shared" si="3"/>
        <v>6200</v>
      </c>
      <c r="K176" s="35"/>
      <c r="L176" s="30">
        <v>62</v>
      </c>
      <c r="M176" s="29"/>
      <c r="N176" s="26"/>
      <c r="O176" s="33" t="s">
        <v>29</v>
      </c>
      <c r="P176" s="18" t="s">
        <v>23</v>
      </c>
    </row>
    <row r="177" spans="1:16" ht="63" customHeight="1">
      <c r="A177" s="7">
        <v>165</v>
      </c>
      <c r="B177" s="8" t="s">
        <v>150</v>
      </c>
      <c r="C177" s="45" t="s">
        <v>225</v>
      </c>
      <c r="D177" s="7">
        <v>2017</v>
      </c>
      <c r="E177" s="10" t="s">
        <v>21</v>
      </c>
      <c r="F177" s="30">
        <v>11400</v>
      </c>
      <c r="G177" s="31">
        <v>3.5</v>
      </c>
      <c r="H177" s="66"/>
      <c r="I177" s="66"/>
      <c r="J177" s="39">
        <f t="shared" si="3"/>
        <v>11400</v>
      </c>
      <c r="K177" s="66"/>
      <c r="L177" s="30">
        <v>11400</v>
      </c>
      <c r="M177" s="31">
        <v>3.5</v>
      </c>
      <c r="N177" s="26"/>
      <c r="O177" s="33" t="s">
        <v>29</v>
      </c>
      <c r="P177" s="18" t="s">
        <v>23</v>
      </c>
    </row>
    <row r="178" spans="1:16" ht="42.75" customHeight="1">
      <c r="A178" s="7">
        <v>166</v>
      </c>
      <c r="B178" s="8" t="s">
        <v>150</v>
      </c>
      <c r="C178" s="45" t="s">
        <v>226</v>
      </c>
      <c r="D178" s="7">
        <v>2017</v>
      </c>
      <c r="E178" s="10" t="s">
        <v>21</v>
      </c>
      <c r="F178" s="30">
        <v>9200</v>
      </c>
      <c r="G178" s="22">
        <v>3.1</v>
      </c>
      <c r="H178" s="66"/>
      <c r="I178" s="66"/>
      <c r="J178" s="39">
        <f t="shared" si="3"/>
        <v>9200</v>
      </c>
      <c r="K178" s="66"/>
      <c r="L178" s="30">
        <v>9200</v>
      </c>
      <c r="M178" s="22">
        <v>3.1</v>
      </c>
      <c r="N178" s="26"/>
      <c r="O178" s="33" t="s">
        <v>29</v>
      </c>
      <c r="P178" s="18" t="s">
        <v>23</v>
      </c>
    </row>
    <row r="179" spans="1:16" ht="42.75" customHeight="1">
      <c r="A179" s="7">
        <v>167</v>
      </c>
      <c r="B179" s="8" t="s">
        <v>162</v>
      </c>
      <c r="C179" s="35" t="s">
        <v>227</v>
      </c>
      <c r="D179" s="7">
        <v>2017</v>
      </c>
      <c r="E179" s="10" t="s">
        <v>21</v>
      </c>
      <c r="F179" s="30">
        <v>16500</v>
      </c>
      <c r="G179" s="22">
        <v>5.55</v>
      </c>
      <c r="H179" s="32"/>
      <c r="I179" s="32"/>
      <c r="J179" s="39">
        <f t="shared" si="3"/>
        <v>16500</v>
      </c>
      <c r="K179" s="32"/>
      <c r="L179" s="30">
        <v>165</v>
      </c>
      <c r="M179" s="22"/>
      <c r="N179" s="26"/>
      <c r="O179" s="33" t="s">
        <v>29</v>
      </c>
      <c r="P179" s="18" t="s">
        <v>23</v>
      </c>
    </row>
    <row r="180" spans="1:16" ht="54" customHeight="1">
      <c r="A180" s="7">
        <v>168</v>
      </c>
      <c r="B180" s="8" t="s">
        <v>162</v>
      </c>
      <c r="C180" s="67" t="s">
        <v>228</v>
      </c>
      <c r="D180" s="7">
        <v>2017</v>
      </c>
      <c r="E180" s="10" t="s">
        <v>21</v>
      </c>
      <c r="F180" s="30">
        <v>10500</v>
      </c>
      <c r="G180" s="31">
        <v>3.5</v>
      </c>
      <c r="H180" s="53"/>
      <c r="I180" s="53"/>
      <c r="J180" s="39">
        <f t="shared" si="3"/>
        <v>10500</v>
      </c>
      <c r="K180" s="53"/>
      <c r="L180" s="30">
        <v>10500</v>
      </c>
      <c r="M180" s="31">
        <v>3.5</v>
      </c>
      <c r="N180" s="26"/>
      <c r="O180" s="33" t="s">
        <v>29</v>
      </c>
      <c r="P180" s="18" t="s">
        <v>23</v>
      </c>
    </row>
    <row r="181" spans="1:16" ht="42" customHeight="1">
      <c r="A181" s="7">
        <v>169</v>
      </c>
      <c r="B181" s="8" t="s">
        <v>162</v>
      </c>
      <c r="C181" s="35" t="s">
        <v>229</v>
      </c>
      <c r="D181" s="7">
        <v>2017</v>
      </c>
      <c r="E181" s="10" t="s">
        <v>21</v>
      </c>
      <c r="F181" s="30">
        <v>1500</v>
      </c>
      <c r="G181" s="46">
        <v>0.54</v>
      </c>
      <c r="H181" s="32"/>
      <c r="I181" s="32"/>
      <c r="J181" s="39">
        <f t="shared" si="3"/>
        <v>1500</v>
      </c>
      <c r="K181" s="32"/>
      <c r="L181" s="30">
        <v>1500</v>
      </c>
      <c r="M181" s="46">
        <v>0.54</v>
      </c>
      <c r="N181" s="26"/>
      <c r="O181" s="33" t="s">
        <v>29</v>
      </c>
      <c r="P181" s="18" t="s">
        <v>23</v>
      </c>
    </row>
    <row r="182" spans="1:16" ht="51" customHeight="1">
      <c r="A182" s="7">
        <v>170</v>
      </c>
      <c r="B182" s="8" t="s">
        <v>79</v>
      </c>
      <c r="C182" s="40" t="s">
        <v>230</v>
      </c>
      <c r="D182" s="7">
        <v>2017</v>
      </c>
      <c r="E182" s="10" t="s">
        <v>21</v>
      </c>
      <c r="F182" s="30">
        <v>6000</v>
      </c>
      <c r="G182" s="12">
        <v>2</v>
      </c>
      <c r="H182" s="41"/>
      <c r="I182" s="41"/>
      <c r="J182" s="39">
        <f t="shared" si="3"/>
        <v>6000</v>
      </c>
      <c r="K182" s="41"/>
      <c r="L182" s="30">
        <v>6000</v>
      </c>
      <c r="M182" s="12">
        <v>2</v>
      </c>
      <c r="N182" s="26"/>
      <c r="O182" s="33" t="s">
        <v>29</v>
      </c>
      <c r="P182" s="18" t="s">
        <v>23</v>
      </c>
    </row>
    <row r="183" spans="1:16" ht="39.75" customHeight="1">
      <c r="A183" s="7">
        <v>171</v>
      </c>
      <c r="B183" s="8" t="s">
        <v>79</v>
      </c>
      <c r="C183" s="40" t="s">
        <v>231</v>
      </c>
      <c r="D183" s="7">
        <v>2017</v>
      </c>
      <c r="E183" s="10" t="s">
        <v>21</v>
      </c>
      <c r="F183" s="30">
        <v>800</v>
      </c>
      <c r="G183" s="12">
        <v>0.3</v>
      </c>
      <c r="H183" s="41"/>
      <c r="I183" s="41"/>
      <c r="J183" s="39">
        <f t="shared" si="3"/>
        <v>800</v>
      </c>
      <c r="K183" s="41"/>
      <c r="L183" s="30">
        <v>10</v>
      </c>
      <c r="M183" s="12"/>
      <c r="N183" s="26"/>
      <c r="O183" s="33" t="s">
        <v>29</v>
      </c>
      <c r="P183" s="18" t="s">
        <v>23</v>
      </c>
    </row>
    <row r="184" spans="1:16" ht="53.25" customHeight="1">
      <c r="A184" s="7">
        <v>172</v>
      </c>
      <c r="B184" s="8" t="s">
        <v>171</v>
      </c>
      <c r="C184" s="35" t="s">
        <v>232</v>
      </c>
      <c r="D184" s="7">
        <v>2017</v>
      </c>
      <c r="E184" s="10" t="s">
        <v>21</v>
      </c>
      <c r="F184" s="30">
        <v>4550</v>
      </c>
      <c r="G184" s="46">
        <v>1.3</v>
      </c>
      <c r="H184" s="32"/>
      <c r="I184" s="32"/>
      <c r="J184" s="39">
        <f t="shared" si="3"/>
        <v>4550</v>
      </c>
      <c r="K184" s="32"/>
      <c r="L184" s="30">
        <v>4550</v>
      </c>
      <c r="M184" s="46">
        <v>1.3</v>
      </c>
      <c r="N184" s="26"/>
      <c r="O184" s="33" t="s">
        <v>29</v>
      </c>
      <c r="P184" s="18" t="s">
        <v>23</v>
      </c>
    </row>
    <row r="185" spans="1:16" ht="37.5" customHeight="1">
      <c r="A185" s="7">
        <v>173</v>
      </c>
      <c r="B185" s="8" t="s">
        <v>179</v>
      </c>
      <c r="C185" s="35" t="s">
        <v>233</v>
      </c>
      <c r="D185" s="7">
        <v>2017</v>
      </c>
      <c r="E185" s="10" t="s">
        <v>21</v>
      </c>
      <c r="F185" s="30">
        <v>3900</v>
      </c>
      <c r="G185" s="12">
        <v>1.3</v>
      </c>
      <c r="H185" s="32"/>
      <c r="I185" s="32"/>
      <c r="J185" s="39">
        <f t="shared" si="3"/>
        <v>3900</v>
      </c>
      <c r="K185" s="32"/>
      <c r="L185" s="30">
        <v>39</v>
      </c>
      <c r="M185" s="12"/>
      <c r="N185" s="26"/>
      <c r="O185" s="33" t="s">
        <v>29</v>
      </c>
      <c r="P185" s="18" t="s">
        <v>23</v>
      </c>
    </row>
    <row r="186" spans="1:16" ht="41.25" customHeight="1">
      <c r="A186" s="7">
        <v>174</v>
      </c>
      <c r="B186" s="8" t="s">
        <v>179</v>
      </c>
      <c r="C186" s="35" t="s">
        <v>234</v>
      </c>
      <c r="D186" s="7">
        <v>2017</v>
      </c>
      <c r="E186" s="10" t="s">
        <v>21</v>
      </c>
      <c r="F186" s="30">
        <v>19800</v>
      </c>
      <c r="G186" s="31">
        <v>5.08</v>
      </c>
      <c r="H186" s="23"/>
      <c r="I186" s="23"/>
      <c r="J186" s="39">
        <f t="shared" si="3"/>
        <v>19800</v>
      </c>
      <c r="K186" s="23"/>
      <c r="L186" s="30">
        <v>19800</v>
      </c>
      <c r="M186" s="31">
        <v>5.08</v>
      </c>
      <c r="N186" s="26"/>
      <c r="O186" s="33" t="s">
        <v>29</v>
      </c>
      <c r="P186" s="18" t="s">
        <v>23</v>
      </c>
    </row>
    <row r="187" spans="1:16" ht="39.75" customHeight="1">
      <c r="A187" s="7">
        <v>175</v>
      </c>
      <c r="B187" s="8" t="s">
        <v>115</v>
      </c>
      <c r="C187" s="40" t="s">
        <v>235</v>
      </c>
      <c r="D187" s="7">
        <v>2017</v>
      </c>
      <c r="E187" s="10" t="s">
        <v>21</v>
      </c>
      <c r="F187" s="30">
        <v>1800</v>
      </c>
      <c r="G187" s="12">
        <v>0.6</v>
      </c>
      <c r="H187" s="41"/>
      <c r="I187" s="41"/>
      <c r="J187" s="39">
        <f t="shared" si="3"/>
        <v>1800</v>
      </c>
      <c r="K187" s="41"/>
      <c r="L187" s="30">
        <v>18</v>
      </c>
      <c r="M187" s="12"/>
      <c r="N187" s="26"/>
      <c r="O187" s="33" t="s">
        <v>29</v>
      </c>
      <c r="P187" s="18" t="s">
        <v>23</v>
      </c>
    </row>
    <row r="188" spans="1:16" ht="41.25" customHeight="1">
      <c r="A188" s="7">
        <v>176</v>
      </c>
      <c r="B188" s="8" t="s">
        <v>115</v>
      </c>
      <c r="C188" s="40" t="s">
        <v>236</v>
      </c>
      <c r="D188" s="7">
        <v>2017</v>
      </c>
      <c r="E188" s="10" t="s">
        <v>21</v>
      </c>
      <c r="F188" s="30">
        <v>10500</v>
      </c>
      <c r="G188" s="31">
        <v>2.7</v>
      </c>
      <c r="H188" s="41"/>
      <c r="I188" s="41"/>
      <c r="J188" s="39">
        <f t="shared" si="3"/>
        <v>10500</v>
      </c>
      <c r="K188" s="41"/>
      <c r="L188" s="30">
        <v>105</v>
      </c>
      <c r="M188" s="31"/>
      <c r="N188" s="26"/>
      <c r="O188" s="33" t="s">
        <v>29</v>
      </c>
      <c r="P188" s="18" t="s">
        <v>23</v>
      </c>
    </row>
    <row r="189" spans="1:16" ht="51.75" customHeight="1">
      <c r="A189" s="7">
        <v>177</v>
      </c>
      <c r="B189" s="8" t="s">
        <v>115</v>
      </c>
      <c r="C189" s="40" t="s">
        <v>237</v>
      </c>
      <c r="D189" s="7">
        <v>2017</v>
      </c>
      <c r="E189" s="10" t="s">
        <v>21</v>
      </c>
      <c r="F189" s="30">
        <v>8100</v>
      </c>
      <c r="G189" s="12">
        <v>2.6</v>
      </c>
      <c r="H189" s="41"/>
      <c r="I189" s="41"/>
      <c r="J189" s="39">
        <f t="shared" si="3"/>
        <v>8100</v>
      </c>
      <c r="K189" s="41"/>
      <c r="L189" s="30">
        <v>81</v>
      </c>
      <c r="M189" s="12"/>
      <c r="N189" s="26"/>
      <c r="O189" s="33" t="s">
        <v>29</v>
      </c>
      <c r="P189" s="18" t="s">
        <v>23</v>
      </c>
    </row>
    <row r="190" spans="1:16" ht="39.75" customHeight="1">
      <c r="A190" s="7">
        <v>178</v>
      </c>
      <c r="B190" s="8" t="s">
        <v>115</v>
      </c>
      <c r="C190" s="40" t="s">
        <v>238</v>
      </c>
      <c r="D190" s="7">
        <v>2017</v>
      </c>
      <c r="E190" s="10" t="s">
        <v>21</v>
      </c>
      <c r="F190" s="30">
        <v>16000</v>
      </c>
      <c r="G190" s="12">
        <v>3.15</v>
      </c>
      <c r="H190" s="41"/>
      <c r="I190" s="41"/>
      <c r="J190" s="39">
        <f t="shared" si="3"/>
        <v>16000</v>
      </c>
      <c r="K190" s="41"/>
      <c r="L190" s="30">
        <v>16000</v>
      </c>
      <c r="M190" s="12">
        <v>3.15</v>
      </c>
      <c r="N190" s="26"/>
      <c r="O190" s="33" t="s">
        <v>29</v>
      </c>
      <c r="P190" s="18" t="s">
        <v>23</v>
      </c>
    </row>
    <row r="191" spans="1:16" ht="39.75" customHeight="1">
      <c r="A191" s="7">
        <f>A190+1</f>
        <v>179</v>
      </c>
      <c r="B191" s="8" t="s">
        <v>19</v>
      </c>
      <c r="C191" s="35" t="s">
        <v>239</v>
      </c>
      <c r="D191" s="7">
        <v>2017</v>
      </c>
      <c r="E191" s="10" t="s">
        <v>21</v>
      </c>
      <c r="F191" s="30">
        <v>14150</v>
      </c>
      <c r="G191" s="12">
        <v>3.5379999999999998</v>
      </c>
      <c r="H191" s="41"/>
      <c r="I191" s="41"/>
      <c r="J191" s="39">
        <f t="shared" si="3"/>
        <v>14150</v>
      </c>
      <c r="K191" s="41"/>
      <c r="L191" s="30">
        <v>14150</v>
      </c>
      <c r="M191" s="12">
        <v>3.5379999999999998</v>
      </c>
      <c r="N191" s="26"/>
      <c r="O191" s="33" t="s">
        <v>29</v>
      </c>
      <c r="P191" s="18" t="s">
        <v>23</v>
      </c>
    </row>
    <row r="192" spans="1:16" ht="39.75" customHeight="1">
      <c r="A192" s="7">
        <f>A191+1</f>
        <v>180</v>
      </c>
      <c r="B192" s="8" t="s">
        <v>150</v>
      </c>
      <c r="C192" s="35" t="s">
        <v>240</v>
      </c>
      <c r="D192" s="7">
        <v>2017</v>
      </c>
      <c r="E192" s="10" t="s">
        <v>21</v>
      </c>
      <c r="F192" s="30">
        <v>34500</v>
      </c>
      <c r="G192" s="12">
        <v>3.39</v>
      </c>
      <c r="H192" s="41"/>
      <c r="I192" s="41"/>
      <c r="J192" s="39">
        <f t="shared" si="3"/>
        <v>34500</v>
      </c>
      <c r="K192" s="41"/>
      <c r="L192" s="30">
        <f>10500+24000</f>
        <v>34500</v>
      </c>
      <c r="M192" s="12">
        <f>1.5+1.89</f>
        <v>3.3899999999999997</v>
      </c>
      <c r="N192" s="26"/>
      <c r="O192" s="33" t="s">
        <v>29</v>
      </c>
      <c r="P192" s="18" t="s">
        <v>23</v>
      </c>
    </row>
    <row r="193" spans="1:16" ht="39" customHeight="1">
      <c r="A193" s="7">
        <f>A192+1</f>
        <v>181</v>
      </c>
      <c r="B193" s="8" t="s">
        <v>19</v>
      </c>
      <c r="C193" s="35" t="s">
        <v>241</v>
      </c>
      <c r="D193" s="7">
        <v>2017</v>
      </c>
      <c r="E193" s="10" t="s">
        <v>21</v>
      </c>
      <c r="F193" s="30">
        <v>7400</v>
      </c>
      <c r="G193" s="12">
        <v>1.85</v>
      </c>
      <c r="H193" s="41"/>
      <c r="I193" s="41"/>
      <c r="J193" s="39">
        <f t="shared" si="3"/>
        <v>7400</v>
      </c>
      <c r="K193" s="41"/>
      <c r="L193" s="30">
        <v>7400</v>
      </c>
      <c r="M193" s="12">
        <v>1.85</v>
      </c>
      <c r="N193" s="26"/>
      <c r="O193" s="33" t="s">
        <v>29</v>
      </c>
      <c r="P193" s="18" t="s">
        <v>23</v>
      </c>
    </row>
    <row r="194" spans="1:16" ht="37.5" customHeight="1">
      <c r="A194" s="7">
        <v>182</v>
      </c>
      <c r="B194" s="8" t="s">
        <v>105</v>
      </c>
      <c r="C194" s="68" t="s">
        <v>242</v>
      </c>
      <c r="D194" s="7">
        <v>2017</v>
      </c>
      <c r="E194" s="10" t="s">
        <v>21</v>
      </c>
      <c r="F194" s="30">
        <v>9500</v>
      </c>
      <c r="G194" s="12">
        <v>3.8</v>
      </c>
      <c r="H194" s="41"/>
      <c r="I194" s="41"/>
      <c r="J194" s="39">
        <f t="shared" si="3"/>
        <v>9500</v>
      </c>
      <c r="K194" s="41"/>
      <c r="L194" s="30">
        <v>9500</v>
      </c>
      <c r="M194" s="12">
        <v>3.8</v>
      </c>
      <c r="N194" s="26"/>
      <c r="O194" s="33" t="s">
        <v>29</v>
      </c>
      <c r="P194" s="18" t="s">
        <v>23</v>
      </c>
    </row>
    <row r="195" spans="1:16" ht="65.25" customHeight="1">
      <c r="A195" s="7">
        <v>183</v>
      </c>
      <c r="B195" s="8" t="s">
        <v>243</v>
      </c>
      <c r="C195" s="68" t="s">
        <v>244</v>
      </c>
      <c r="D195" s="7">
        <v>2017</v>
      </c>
      <c r="E195" s="10" t="s">
        <v>21</v>
      </c>
      <c r="F195" s="30">
        <v>120000</v>
      </c>
      <c r="G195" s="12">
        <v>5.25</v>
      </c>
      <c r="H195" s="41"/>
      <c r="I195" s="41"/>
      <c r="J195" s="39">
        <f t="shared" si="3"/>
        <v>120000</v>
      </c>
      <c r="K195" s="41"/>
      <c r="L195" s="30">
        <v>120000</v>
      </c>
      <c r="M195" s="12">
        <v>5.25</v>
      </c>
      <c r="N195" s="26"/>
      <c r="O195" s="33" t="s">
        <v>29</v>
      </c>
      <c r="P195" s="18" t="s">
        <v>23</v>
      </c>
    </row>
    <row r="196" spans="1:16" ht="39" customHeight="1">
      <c r="A196" s="7">
        <v>184</v>
      </c>
      <c r="B196" s="8" t="s">
        <v>66</v>
      </c>
      <c r="C196" s="69" t="s">
        <v>245</v>
      </c>
      <c r="D196" s="7">
        <v>2007</v>
      </c>
      <c r="E196" s="18" t="s">
        <v>25</v>
      </c>
      <c r="F196" s="30">
        <v>68467.3</v>
      </c>
      <c r="G196" s="103">
        <v>2</v>
      </c>
      <c r="H196" s="41"/>
      <c r="I196" s="70">
        <v>21791.804</v>
      </c>
      <c r="J196" s="39">
        <f t="shared" si="3"/>
        <v>46675.495999999999</v>
      </c>
      <c r="K196" s="41"/>
      <c r="L196" s="30">
        <v>40000</v>
      </c>
      <c r="M196" s="12"/>
      <c r="N196" s="26"/>
      <c r="O196" s="33" t="s">
        <v>29</v>
      </c>
      <c r="P196" s="18" t="s">
        <v>23</v>
      </c>
    </row>
    <row r="197" spans="1:16" ht="39" customHeight="1">
      <c r="A197" s="7">
        <v>185</v>
      </c>
      <c r="B197" s="8" t="s">
        <v>66</v>
      </c>
      <c r="C197" s="69" t="s">
        <v>246</v>
      </c>
      <c r="D197" s="7">
        <v>2007</v>
      </c>
      <c r="E197" s="18" t="s">
        <v>25</v>
      </c>
      <c r="F197" s="30">
        <v>148728.29999999999</v>
      </c>
      <c r="G197" s="103">
        <v>3.5</v>
      </c>
      <c r="H197" s="41"/>
      <c r="I197" s="70">
        <v>32956.620999999999</v>
      </c>
      <c r="J197" s="39">
        <f t="shared" si="3"/>
        <v>115771.67899999999</v>
      </c>
      <c r="K197" s="41"/>
      <c r="L197" s="30">
        <v>60000</v>
      </c>
      <c r="M197" s="12"/>
      <c r="N197" s="26"/>
      <c r="O197" s="33" t="s">
        <v>29</v>
      </c>
      <c r="P197" s="18" t="s">
        <v>23</v>
      </c>
    </row>
    <row r="198" spans="1:16" ht="39" customHeight="1">
      <c r="A198" s="7">
        <v>186</v>
      </c>
      <c r="B198" s="8" t="s">
        <v>150</v>
      </c>
      <c r="C198" s="69" t="s">
        <v>247</v>
      </c>
      <c r="D198" s="7">
        <v>2017</v>
      </c>
      <c r="E198" s="10" t="s">
        <v>21</v>
      </c>
      <c r="F198" s="30">
        <v>135723.948</v>
      </c>
      <c r="G198" s="103">
        <v>9.59</v>
      </c>
      <c r="H198" s="41"/>
      <c r="I198" s="70"/>
      <c r="J198" s="39">
        <f t="shared" si="3"/>
        <v>135723.948</v>
      </c>
      <c r="K198" s="41"/>
      <c r="L198" s="30">
        <f>126544.8+2277+78.396-150</f>
        <v>128750.196</v>
      </c>
      <c r="M198" s="12">
        <v>9.59</v>
      </c>
      <c r="N198" s="26"/>
      <c r="O198" s="33" t="s">
        <v>29</v>
      </c>
      <c r="P198" s="18" t="s">
        <v>23</v>
      </c>
    </row>
    <row r="199" spans="1:16" ht="39" customHeight="1">
      <c r="A199" s="7">
        <v>187</v>
      </c>
      <c r="B199" s="8" t="s">
        <v>127</v>
      </c>
      <c r="C199" s="69" t="s">
        <v>248</v>
      </c>
      <c r="D199" s="7">
        <v>2013</v>
      </c>
      <c r="E199" s="10" t="s">
        <v>21</v>
      </c>
      <c r="F199" s="30">
        <v>89783.812000000005</v>
      </c>
      <c r="G199" s="103">
        <v>7.4</v>
      </c>
      <c r="H199" s="41"/>
      <c r="I199" s="70"/>
      <c r="J199" s="39">
        <f t="shared" si="3"/>
        <v>89783.812000000005</v>
      </c>
      <c r="K199" s="41"/>
      <c r="L199" s="30">
        <f>85684+1540+84.746-150</f>
        <v>87158.745999999999</v>
      </c>
      <c r="M199" s="12">
        <v>7.4</v>
      </c>
      <c r="N199" s="26"/>
      <c r="O199" s="33" t="s">
        <v>29</v>
      </c>
      <c r="P199" s="18" t="s">
        <v>23</v>
      </c>
    </row>
    <row r="200" spans="1:16" ht="54.75" customHeight="1">
      <c r="A200" s="7">
        <v>188</v>
      </c>
      <c r="B200" s="8" t="s">
        <v>55</v>
      </c>
      <c r="C200" s="69" t="s">
        <v>249</v>
      </c>
      <c r="D200" s="7">
        <v>2017</v>
      </c>
      <c r="E200" s="10" t="s">
        <v>21</v>
      </c>
      <c r="F200" s="30">
        <v>23351.087</v>
      </c>
      <c r="G200" s="103">
        <v>1.724</v>
      </c>
      <c r="H200" s="41"/>
      <c r="I200" s="41"/>
      <c r="J200" s="39">
        <f t="shared" si="3"/>
        <v>23351.087</v>
      </c>
      <c r="K200" s="41"/>
      <c r="L200" s="30">
        <f>19452+350+76.196-100</f>
        <v>19778.196</v>
      </c>
      <c r="M200" s="12">
        <v>1.724</v>
      </c>
      <c r="N200" s="26"/>
      <c r="O200" s="33" t="s">
        <v>29</v>
      </c>
      <c r="P200" s="18" t="s">
        <v>23</v>
      </c>
    </row>
    <row r="201" spans="1:16" ht="51.75" customHeight="1">
      <c r="A201" s="7">
        <v>189</v>
      </c>
      <c r="B201" s="8" t="s">
        <v>55</v>
      </c>
      <c r="C201" s="71" t="s">
        <v>250</v>
      </c>
      <c r="D201" s="7">
        <v>2017</v>
      </c>
      <c r="E201" s="10" t="s">
        <v>21</v>
      </c>
      <c r="F201" s="30">
        <v>46376.428999999996</v>
      </c>
      <c r="G201" s="103">
        <v>4</v>
      </c>
      <c r="H201" s="41"/>
      <c r="I201" s="41"/>
      <c r="J201" s="39">
        <f t="shared" si="3"/>
        <v>46376.428999999996</v>
      </c>
      <c r="K201" s="41"/>
      <c r="L201" s="30">
        <f>36730+660+21.546-100</f>
        <v>37311.546000000002</v>
      </c>
      <c r="M201" s="12">
        <v>4</v>
      </c>
      <c r="N201" s="26"/>
      <c r="O201" s="33" t="s">
        <v>29</v>
      </c>
      <c r="P201" s="18" t="s">
        <v>23</v>
      </c>
    </row>
    <row r="202" spans="1:16" ht="39" customHeight="1">
      <c r="A202" s="7">
        <v>190</v>
      </c>
      <c r="B202" s="8" t="s">
        <v>59</v>
      </c>
      <c r="C202" s="72" t="s">
        <v>251</v>
      </c>
      <c r="D202" s="7">
        <v>2017</v>
      </c>
      <c r="E202" s="10" t="s">
        <v>21</v>
      </c>
      <c r="F202" s="30">
        <v>27950</v>
      </c>
      <c r="G202" s="12">
        <v>6</v>
      </c>
      <c r="H202" s="41"/>
      <c r="I202" s="41"/>
      <c r="J202" s="39">
        <f t="shared" si="3"/>
        <v>27950</v>
      </c>
      <c r="K202" s="41"/>
      <c r="L202" s="30">
        <v>27950</v>
      </c>
      <c r="M202" s="12">
        <v>6</v>
      </c>
      <c r="N202" s="26"/>
      <c r="O202" s="33" t="s">
        <v>29</v>
      </c>
      <c r="P202" s="18" t="s">
        <v>23</v>
      </c>
    </row>
    <row r="203" spans="1:16" ht="39" customHeight="1">
      <c r="A203" s="7">
        <v>191</v>
      </c>
      <c r="B203" s="8" t="s">
        <v>59</v>
      </c>
      <c r="C203" s="72" t="s">
        <v>252</v>
      </c>
      <c r="D203" s="7">
        <v>2017</v>
      </c>
      <c r="E203" s="10" t="s">
        <v>21</v>
      </c>
      <c r="F203" s="30">
        <v>11530</v>
      </c>
      <c r="G203" s="12">
        <v>3</v>
      </c>
      <c r="H203" s="41"/>
      <c r="I203" s="41"/>
      <c r="J203" s="39">
        <f t="shared" si="3"/>
        <v>11530</v>
      </c>
      <c r="K203" s="41"/>
      <c r="L203" s="30">
        <v>11530</v>
      </c>
      <c r="M203" s="12">
        <v>3</v>
      </c>
      <c r="N203" s="26"/>
      <c r="O203" s="33" t="s">
        <v>29</v>
      </c>
      <c r="P203" s="18" t="s">
        <v>23</v>
      </c>
    </row>
    <row r="204" spans="1:16" ht="45.75" customHeight="1">
      <c r="A204" s="7">
        <v>192</v>
      </c>
      <c r="B204" s="8" t="s">
        <v>59</v>
      </c>
      <c r="C204" s="72" t="s">
        <v>253</v>
      </c>
      <c r="D204" s="7">
        <v>2017</v>
      </c>
      <c r="E204" s="10" t="s">
        <v>21</v>
      </c>
      <c r="F204" s="30">
        <v>1520</v>
      </c>
      <c r="G204" s="12">
        <v>0.5</v>
      </c>
      <c r="H204" s="41"/>
      <c r="I204" s="41"/>
      <c r="J204" s="39">
        <f t="shared" si="3"/>
        <v>1520</v>
      </c>
      <c r="K204" s="41"/>
      <c r="L204" s="30">
        <v>1520</v>
      </c>
      <c r="M204" s="12">
        <v>0.5</v>
      </c>
      <c r="N204" s="26"/>
      <c r="O204" s="33" t="s">
        <v>29</v>
      </c>
      <c r="P204" s="18" t="s">
        <v>23</v>
      </c>
    </row>
    <row r="205" spans="1:16">
      <c r="A205" s="73"/>
      <c r="B205" s="73"/>
      <c r="C205" s="74" t="s">
        <v>254</v>
      </c>
      <c r="D205" s="73"/>
      <c r="E205" s="73"/>
      <c r="F205" s="75">
        <f>SUM(F13:F204)</f>
        <v>3103628.7339999992</v>
      </c>
      <c r="G205" s="75">
        <f t="shared" ref="G205:N205" si="4">SUM(G13:G204)</f>
        <v>581.96600000000012</v>
      </c>
      <c r="H205" s="75">
        <f t="shared" si="4"/>
        <v>34.68</v>
      </c>
      <c r="I205" s="75">
        <f t="shared" si="4"/>
        <v>172524.70499999996</v>
      </c>
      <c r="J205" s="75">
        <f t="shared" si="4"/>
        <v>2931104.0289999992</v>
      </c>
      <c r="K205" s="75">
        <f t="shared" si="4"/>
        <v>121268.6</v>
      </c>
      <c r="L205" s="75">
        <f t="shared" si="4"/>
        <v>2299999.9969999995</v>
      </c>
      <c r="M205" s="75">
        <f t="shared" si="4"/>
        <v>449.12399999999991</v>
      </c>
      <c r="N205" s="75">
        <f t="shared" si="4"/>
        <v>34.68</v>
      </c>
      <c r="O205" s="73"/>
      <c r="P205" s="73"/>
    </row>
    <row r="206" spans="1:16">
      <c r="F206" s="76"/>
      <c r="G206" s="76"/>
      <c r="H206" s="76"/>
      <c r="I206" s="76"/>
      <c r="J206" s="76"/>
      <c r="K206" s="76"/>
      <c r="L206" s="76"/>
    </row>
    <row r="207" spans="1:16">
      <c r="F207" s="76"/>
      <c r="G207" s="76"/>
      <c r="H207" s="76"/>
      <c r="I207" s="76"/>
      <c r="J207" s="76"/>
      <c r="K207" s="76"/>
      <c r="L207" s="76"/>
    </row>
    <row r="208" spans="1:16" ht="91.5" customHeight="1">
      <c r="B208" s="77" t="s">
        <v>255</v>
      </c>
      <c r="C208" s="111" t="s">
        <v>261</v>
      </c>
      <c r="D208" s="77"/>
      <c r="E208" s="77"/>
      <c r="F208" s="77"/>
      <c r="G208" s="77"/>
      <c r="H208" s="77"/>
      <c r="I208" s="77"/>
      <c r="J208" s="77"/>
      <c r="K208" s="77"/>
      <c r="L208" s="77"/>
      <c r="N208" s="77"/>
      <c r="O208" s="110" t="s">
        <v>263</v>
      </c>
    </row>
    <row r="209" spans="3:11" ht="18.75">
      <c r="C209" s="111" t="s">
        <v>262</v>
      </c>
    </row>
    <row r="212" spans="3:11" ht="18.75" customHeight="1"/>
    <row r="213" spans="3:11">
      <c r="I213" s="1"/>
      <c r="J213" s="1"/>
      <c r="K213" s="2"/>
    </row>
    <row r="214" spans="3:11">
      <c r="I214" s="1"/>
      <c r="J214" s="1"/>
      <c r="K214" s="2"/>
    </row>
    <row r="215" spans="3:11" ht="247.5" customHeight="1">
      <c r="I215" s="1"/>
      <c r="J215" s="1"/>
      <c r="K215" s="2"/>
    </row>
    <row r="216" spans="3:11">
      <c r="I216" s="1"/>
      <c r="J216" s="1"/>
      <c r="K216" s="2"/>
    </row>
    <row r="217" spans="3:11">
      <c r="I217" s="1"/>
      <c r="J217" s="1"/>
      <c r="K217" s="2"/>
    </row>
    <row r="218" spans="3:11" ht="18">
      <c r="C218" s="79"/>
      <c r="F218" s="80"/>
      <c r="H218" s="81" t="s">
        <v>256</v>
      </c>
      <c r="I218" s="81" t="s">
        <v>257</v>
      </c>
      <c r="J218" s="1"/>
      <c r="K218" s="2"/>
    </row>
    <row r="219" spans="3:11" ht="15.75">
      <c r="C219" s="82"/>
      <c r="F219" s="83"/>
      <c r="G219" s="84"/>
      <c r="H219" s="85">
        <f>M14+M15+M16+M23</f>
        <v>3.8170000000000002</v>
      </c>
      <c r="I219" s="85">
        <f>N14+N15+N16+N23</f>
        <v>34.68</v>
      </c>
      <c r="J219" s="1"/>
      <c r="K219" s="2"/>
    </row>
    <row r="220" spans="3:11" ht="15.75">
      <c r="C220" s="82"/>
      <c r="F220" s="83"/>
      <c r="G220" s="76"/>
      <c r="H220" s="86"/>
      <c r="I220" s="86"/>
      <c r="J220" s="1"/>
      <c r="K220" s="2"/>
    </row>
    <row r="221" spans="3:11" ht="15.75">
      <c r="C221" s="87"/>
      <c r="D221" s="88"/>
      <c r="E221" s="88"/>
      <c r="F221" s="89"/>
      <c r="G221" s="89"/>
      <c r="H221" s="90">
        <f t="shared" ref="H221:I221" si="5">H219</f>
        <v>3.8170000000000002</v>
      </c>
      <c r="I221" s="90">
        <f t="shared" si="5"/>
        <v>34.68</v>
      </c>
      <c r="J221" s="1"/>
      <c r="K221" s="2"/>
    </row>
    <row r="222" spans="3:11" ht="18">
      <c r="C222" s="79"/>
      <c r="F222" s="83"/>
      <c r="G222" s="76"/>
      <c r="H222" s="91"/>
      <c r="I222" s="91"/>
      <c r="J222" s="1"/>
      <c r="K222" s="2"/>
    </row>
    <row r="223" spans="3:11" ht="15.75">
      <c r="C223" s="82"/>
      <c r="F223" s="83"/>
      <c r="G223" s="76"/>
      <c r="H223" s="92">
        <f>M13+M17+M18+M19+M20+M21+M22+SUM(M24:M40)+M195</f>
        <v>93.361999999999995</v>
      </c>
      <c r="I223" s="91"/>
      <c r="J223" s="1"/>
      <c r="K223" s="2"/>
    </row>
    <row r="224" spans="3:11" ht="15.75">
      <c r="C224" s="82"/>
      <c r="F224" s="83"/>
      <c r="G224" s="76"/>
      <c r="H224" s="92">
        <f>SUM(M41:M194)</f>
        <v>319.73099999999982</v>
      </c>
      <c r="I224" s="91"/>
      <c r="J224" s="1"/>
      <c r="K224" s="2"/>
    </row>
    <row r="225" spans="2:11" ht="15.75">
      <c r="C225" s="87"/>
      <c r="D225" s="88"/>
      <c r="E225" s="88"/>
      <c r="F225" s="89"/>
      <c r="G225" s="76"/>
      <c r="H225" s="93">
        <f>SUM(H223:H224)</f>
        <v>413.09299999999985</v>
      </c>
      <c r="I225" s="91"/>
      <c r="J225" s="1"/>
      <c r="K225" s="2"/>
    </row>
    <row r="226" spans="2:11" ht="18">
      <c r="C226" s="79"/>
      <c r="D226" s="94"/>
      <c r="E226" s="94"/>
      <c r="F226" s="129"/>
      <c r="G226" s="129"/>
      <c r="H226" s="93">
        <f>H221+H225</f>
        <v>416.90999999999985</v>
      </c>
      <c r="I226" s="93">
        <f>I221+I225</f>
        <v>34.68</v>
      </c>
      <c r="J226" s="1"/>
      <c r="K226" s="2"/>
    </row>
    <row r="227" spans="2:11">
      <c r="I227" s="1"/>
      <c r="J227" s="1"/>
      <c r="K227" s="2"/>
    </row>
    <row r="228" spans="2:11">
      <c r="I228" s="1"/>
      <c r="J228" s="1"/>
      <c r="K228" s="2"/>
    </row>
    <row r="229" spans="2:11">
      <c r="I229" s="1"/>
      <c r="J229" s="1"/>
      <c r="K229" s="2"/>
    </row>
    <row r="230" spans="2:11">
      <c r="I230" s="1"/>
      <c r="J230" s="1"/>
      <c r="K230" s="2"/>
    </row>
    <row r="232" spans="2:11">
      <c r="B232" s="128"/>
      <c r="C232" s="128"/>
      <c r="E232" s="95"/>
      <c r="F232" s="96"/>
      <c r="G232" s="96"/>
      <c r="H232" s="97"/>
      <c r="I232" s="97"/>
    </row>
    <row r="233" spans="2:11">
      <c r="B233" s="128"/>
      <c r="C233" s="128"/>
      <c r="E233" s="95"/>
      <c r="F233" s="96"/>
      <c r="G233" s="96"/>
      <c r="H233" s="97"/>
      <c r="I233" s="97"/>
    </row>
    <row r="234" spans="2:11">
      <c r="B234" s="128"/>
      <c r="C234" s="128"/>
      <c r="E234" s="95"/>
      <c r="F234" s="96"/>
      <c r="G234" s="96"/>
      <c r="H234" s="97"/>
      <c r="I234" s="97"/>
    </row>
    <row r="235" spans="2:11">
      <c r="B235" s="128"/>
      <c r="C235" s="128"/>
      <c r="E235" s="95"/>
      <c r="F235" s="96"/>
      <c r="G235" s="96"/>
      <c r="H235" s="97"/>
      <c r="I235" s="97"/>
    </row>
    <row r="236" spans="2:11">
      <c r="B236" s="128"/>
      <c r="C236" s="128"/>
      <c r="E236" s="95"/>
      <c r="F236" s="96"/>
      <c r="G236" s="96"/>
      <c r="H236" s="97"/>
      <c r="I236" s="97"/>
    </row>
    <row r="237" spans="2:11">
      <c r="B237" s="128"/>
      <c r="C237" s="128"/>
      <c r="E237" s="95"/>
      <c r="F237" s="96"/>
      <c r="G237" s="96"/>
      <c r="H237" s="97"/>
      <c r="I237" s="97"/>
    </row>
    <row r="238" spans="2:11">
      <c r="B238" s="128"/>
      <c r="C238" s="128"/>
      <c r="E238" s="95"/>
      <c r="F238" s="96"/>
      <c r="G238" s="96"/>
      <c r="H238" s="97"/>
      <c r="I238" s="97"/>
    </row>
    <row r="239" spans="2:11">
      <c r="B239" s="128"/>
      <c r="C239" s="128"/>
      <c r="E239" s="95"/>
      <c r="F239" s="96"/>
      <c r="G239" s="96"/>
      <c r="H239" s="97"/>
      <c r="I239" s="97"/>
    </row>
    <row r="240" spans="2:11">
      <c r="B240" s="128"/>
      <c r="C240" s="128"/>
      <c r="E240" s="95"/>
      <c r="F240" s="96"/>
      <c r="G240" s="96"/>
      <c r="H240" s="97"/>
      <c r="I240" s="97"/>
    </row>
    <row r="241" spans="2:9">
      <c r="B241" s="128"/>
      <c r="C241" s="128"/>
      <c r="E241" s="95"/>
      <c r="F241" s="96"/>
      <c r="G241" s="96"/>
      <c r="H241" s="97"/>
      <c r="I241" s="97"/>
    </row>
    <row r="242" spans="2:9">
      <c r="B242" s="128"/>
      <c r="C242" s="128"/>
      <c r="E242" s="95"/>
      <c r="F242" s="96"/>
      <c r="G242" s="96"/>
      <c r="H242" s="97"/>
      <c r="I242" s="97"/>
    </row>
    <row r="243" spans="2:9">
      <c r="B243" s="128"/>
      <c r="C243" s="128"/>
      <c r="E243" s="95"/>
      <c r="F243" s="96"/>
      <c r="G243" s="96"/>
      <c r="H243" s="97"/>
      <c r="I243" s="97"/>
    </row>
    <row r="244" spans="2:9">
      <c r="B244" s="128"/>
      <c r="C244" s="128"/>
      <c r="E244" s="95"/>
      <c r="F244" s="96"/>
      <c r="G244" s="96"/>
      <c r="H244" s="76"/>
      <c r="I244" s="97"/>
    </row>
    <row r="245" spans="2:9">
      <c r="B245" s="128"/>
      <c r="C245" s="128"/>
      <c r="E245" s="95"/>
      <c r="F245" s="96"/>
      <c r="G245" s="96"/>
      <c r="H245" s="97"/>
      <c r="I245" s="97"/>
    </row>
    <row r="246" spans="2:9">
      <c r="B246" s="128"/>
      <c r="C246" s="128"/>
      <c r="E246" s="95"/>
      <c r="F246" s="96"/>
      <c r="G246" s="96"/>
      <c r="H246" s="97"/>
      <c r="I246" s="97"/>
    </row>
    <row r="247" spans="2:9">
      <c r="B247" s="128"/>
      <c r="C247" s="128"/>
      <c r="E247" s="95"/>
      <c r="F247" s="96"/>
      <c r="G247" s="96"/>
      <c r="H247" s="97"/>
      <c r="I247" s="97"/>
    </row>
    <row r="248" spans="2:9">
      <c r="B248" s="128"/>
      <c r="C248" s="128"/>
      <c r="E248" s="95"/>
      <c r="F248" s="96"/>
      <c r="G248" s="96"/>
      <c r="H248" s="97"/>
      <c r="I248" s="97"/>
    </row>
    <row r="249" spans="2:9">
      <c r="B249" s="128"/>
      <c r="C249" s="128"/>
      <c r="E249" s="95"/>
      <c r="F249" s="96"/>
      <c r="G249" s="96"/>
      <c r="H249" s="97"/>
      <c r="I249" s="97"/>
    </row>
    <row r="250" spans="2:9">
      <c r="B250" s="128"/>
      <c r="C250" s="128"/>
      <c r="E250" s="95"/>
      <c r="F250" s="96"/>
      <c r="G250" s="96"/>
      <c r="H250" s="97"/>
      <c r="I250" s="97"/>
    </row>
    <row r="251" spans="2:9">
      <c r="B251" s="128"/>
      <c r="C251" s="128"/>
      <c r="E251" s="95"/>
      <c r="F251" s="96"/>
      <c r="G251" s="96"/>
      <c r="H251" s="97"/>
      <c r="I251" s="97"/>
    </row>
    <row r="252" spans="2:9">
      <c r="B252" s="128"/>
      <c r="C252" s="128"/>
      <c r="E252" s="95"/>
      <c r="F252" s="96"/>
      <c r="G252" s="96"/>
      <c r="H252" s="97"/>
      <c r="I252" s="97"/>
    </row>
    <row r="253" spans="2:9">
      <c r="B253" s="131"/>
      <c r="C253" s="131"/>
      <c r="E253" s="95"/>
      <c r="F253" s="96"/>
      <c r="G253" s="96"/>
      <c r="H253" s="97"/>
      <c r="I253" s="97"/>
    </row>
    <row r="254" spans="2:9">
      <c r="B254" s="128"/>
      <c r="C254" s="128"/>
      <c r="E254" s="95"/>
      <c r="F254" s="96"/>
      <c r="G254" s="96"/>
      <c r="H254" s="97"/>
      <c r="I254" s="97"/>
    </row>
    <row r="255" spans="2:9">
      <c r="B255" s="128"/>
      <c r="C255" s="128"/>
      <c r="E255" s="95"/>
      <c r="F255" s="96"/>
      <c r="G255" s="96"/>
      <c r="H255" s="97"/>
      <c r="I255" s="97"/>
    </row>
    <row r="256" spans="2:9">
      <c r="B256" s="128"/>
      <c r="C256" s="128"/>
      <c r="E256" s="95"/>
      <c r="F256" s="96"/>
      <c r="G256" s="96"/>
      <c r="H256" s="97"/>
      <c r="I256" s="97"/>
    </row>
    <row r="257" spans="2:9">
      <c r="B257" s="132"/>
      <c r="C257" s="132"/>
      <c r="E257" s="98"/>
      <c r="F257" s="99"/>
      <c r="G257" s="99"/>
      <c r="I257" s="100" t="e">
        <f>P81+P82+P83+P147+P148+P162</f>
        <v>#VALUE!</v>
      </c>
    </row>
    <row r="258" spans="2:9">
      <c r="B258" s="128"/>
      <c r="C258" s="128"/>
      <c r="E258" s="98"/>
      <c r="F258" s="99"/>
      <c r="G258" s="99"/>
      <c r="I258" s="100" t="e">
        <f>P84+P85+P86+P87</f>
        <v>#VALUE!</v>
      </c>
    </row>
    <row r="259" spans="2:9">
      <c r="B259" s="130"/>
      <c r="C259" s="130"/>
      <c r="E259" s="101"/>
      <c r="F259" s="102"/>
      <c r="G259" s="99"/>
      <c r="I259" s="100" t="e">
        <f>P9+P89</f>
        <v>#VALUE!</v>
      </c>
    </row>
    <row r="260" spans="2:9">
      <c r="I260" s="100" t="e">
        <f>P90+P149+P150+P151</f>
        <v>#VALUE!</v>
      </c>
    </row>
    <row r="261" spans="2:9">
      <c r="I261" s="100" t="e">
        <f>#REF!+P92+P93+P94+P96+P108+P20+P152+P153</f>
        <v>#REF!</v>
      </c>
    </row>
    <row r="262" spans="2:9">
      <c r="I262" s="100" t="e">
        <f>P97+P98+P154</f>
        <v>#VALUE!</v>
      </c>
    </row>
    <row r="263" spans="2:9">
      <c r="I263" s="100" t="e">
        <f>P99+P101</f>
        <v>#VALUE!</v>
      </c>
    </row>
    <row r="264" spans="2:9">
      <c r="I264" s="100" t="e">
        <f>P102+P103+P104+P105+P155+P156</f>
        <v>#VALUE!</v>
      </c>
    </row>
    <row r="265" spans="2:9">
      <c r="I265" s="100" t="e">
        <f>M4+P107+P109</f>
        <v>#VALUE!</v>
      </c>
    </row>
    <row r="266" spans="2:9">
      <c r="I266" s="100" t="e">
        <f>P55+P111+P112+P51+P157+P158+P159+P160</f>
        <v>#VALUE!</v>
      </c>
    </row>
    <row r="267" spans="2:9">
      <c r="I267" s="98" t="e">
        <f>#REF!+#REF!+P28+P74+P88+P95+P100</f>
        <v>#REF!</v>
      </c>
    </row>
  </sheetData>
  <mergeCells count="43">
    <mergeCell ref="M5:O5"/>
    <mergeCell ref="B258:C258"/>
    <mergeCell ref="B259:C259"/>
    <mergeCell ref="B252:C252"/>
    <mergeCell ref="B253:C253"/>
    <mergeCell ref="B254:C254"/>
    <mergeCell ref="B255:C255"/>
    <mergeCell ref="B256:C256"/>
    <mergeCell ref="B257:C257"/>
    <mergeCell ref="B251:C251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39:C239"/>
    <mergeCell ref="L11:N11"/>
    <mergeCell ref="O11:O12"/>
    <mergeCell ref="P11:P12"/>
    <mergeCell ref="F226:G226"/>
    <mergeCell ref="B232:C232"/>
    <mergeCell ref="B233:C233"/>
    <mergeCell ref="B234:C234"/>
    <mergeCell ref="B235:C235"/>
    <mergeCell ref="B236:C236"/>
    <mergeCell ref="B237:C237"/>
    <mergeCell ref="B238:C238"/>
    <mergeCell ref="C8:P8"/>
    <mergeCell ref="A11:A12"/>
    <mergeCell ref="B11:B12"/>
    <mergeCell ref="C11:C12"/>
    <mergeCell ref="D11:D12"/>
    <mergeCell ref="E11:E12"/>
    <mergeCell ref="F11:H11"/>
    <mergeCell ref="I11:I12"/>
    <mergeCell ref="J11:J12"/>
    <mergeCell ref="K11:K12"/>
  </mergeCells>
  <pageMargins left="0.51181102362204722" right="0.31496062992125984" top="0.74803149606299213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ZAG10</cp:lastModifiedBy>
  <cp:lastPrinted>2017-07-06T16:06:30Z</cp:lastPrinted>
  <dcterms:created xsi:type="dcterms:W3CDTF">2017-07-06T15:53:13Z</dcterms:created>
  <dcterms:modified xsi:type="dcterms:W3CDTF">2017-07-25T08:36:09Z</dcterms:modified>
</cp:coreProperties>
</file>